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Прил 1" sheetId="26" r:id="rId1"/>
    <sheet name="Прил 2" sheetId="9" r:id="rId2"/>
    <sheet name="Подпрограмма 1  " sheetId="23" r:id="rId3"/>
    <sheet name="Подпрограмма 2" sheetId="6" r:id="rId4"/>
    <sheet name="Подпрограмма 3" sheetId="25" r:id="rId5"/>
    <sheet name="Подпрограмма 4" sheetId="21" r:id="rId6"/>
    <sheet name="Подпрограмма 5" sheetId="22" r:id="rId7"/>
    <sheet name="Подпрограмма 6" sheetId="27" r:id="rId8"/>
    <sheet name="Подпрограмма 8" sheetId="16" r:id="rId9"/>
    <sheet name="Подпрограмма 7." sheetId="17" r:id="rId10"/>
    <sheet name="Подпрограмма 9 " sheetId="24" r:id="rId11"/>
    <sheet name="Подпрограмма 10" sheetId="18" r:id="rId12"/>
    <sheet name="Подпрограмма 11" sheetId="5" r:id="rId13"/>
  </sheets>
  <definedNames>
    <definedName name="_xlnm.Print_Area" localSheetId="3">'Подпрограмма 2'!$A$1:$F$42</definedName>
    <definedName name="_xlnm.Print_Area" localSheetId="5">'Подпрограмма 4'!$A$1:$F$40</definedName>
    <definedName name="_xlnm.Print_Area" localSheetId="7">'Подпрограмма 6'!$A$1:$F$42</definedName>
    <definedName name="_xlnm.Print_Area" localSheetId="8">'Подпрограмма 8'!$A$1:$F$38</definedName>
    <definedName name="_xlnm.Print_Area" localSheetId="0">'Прил 1'!#REF!</definedName>
  </definedNames>
  <calcPr calcId="124519" refMode="R1C1"/>
</workbook>
</file>

<file path=xl/calcChain.xml><?xml version="1.0" encoding="utf-8"?>
<calcChain xmlns="http://schemas.openxmlformats.org/spreadsheetml/2006/main">
  <c r="E31" i="5"/>
  <c r="E22" i="24"/>
  <c r="E17" i="18"/>
  <c r="E29" i="5"/>
  <c r="E15" i="18"/>
  <c r="E14"/>
  <c r="D21"/>
  <c r="D26" i="24"/>
  <c r="P222" i="9"/>
  <c r="P221"/>
  <c r="N220"/>
  <c r="O220" s="1"/>
  <c r="M220"/>
  <c r="P220" s="1"/>
  <c r="P214" s="1"/>
  <c r="P213" s="1"/>
  <c r="P219"/>
  <c r="N218"/>
  <c r="M218"/>
  <c r="L218"/>
  <c r="K218"/>
  <c r="J218"/>
  <c r="I218"/>
  <c r="P215"/>
  <c r="O215"/>
  <c r="N215"/>
  <c r="M215"/>
  <c r="L215"/>
  <c r="K215"/>
  <c r="J215"/>
  <c r="I215"/>
  <c r="N214"/>
  <c r="M214"/>
  <c r="L214"/>
  <c r="K214"/>
  <c r="J214"/>
  <c r="I214"/>
  <c r="N213"/>
  <c r="M213"/>
  <c r="L213"/>
  <c r="K213"/>
  <c r="J213"/>
  <c r="I213"/>
  <c r="P212"/>
  <c r="O211"/>
  <c r="P211" s="1"/>
  <c r="N210"/>
  <c r="O210" s="1"/>
  <c r="N209"/>
  <c r="M209"/>
  <c r="L209"/>
  <c r="K209"/>
  <c r="J209"/>
  <c r="I209"/>
  <c r="P207"/>
  <c r="O207"/>
  <c r="N207"/>
  <c r="M207"/>
  <c r="L207"/>
  <c r="K207"/>
  <c r="J207"/>
  <c r="I207"/>
  <c r="N206"/>
  <c r="M206"/>
  <c r="L206"/>
  <c r="K206"/>
  <c r="J206"/>
  <c r="I206"/>
  <c r="N204"/>
  <c r="M204"/>
  <c r="L204"/>
  <c r="K204"/>
  <c r="J204"/>
  <c r="I204"/>
  <c r="P203"/>
  <c r="P202"/>
  <c r="P200"/>
  <c r="K198"/>
  <c r="P198" s="1"/>
  <c r="N197"/>
  <c r="M197"/>
  <c r="L197"/>
  <c r="K197"/>
  <c r="J197"/>
  <c r="I197"/>
  <c r="P194"/>
  <c r="O194"/>
  <c r="N194"/>
  <c r="M194"/>
  <c r="L194"/>
  <c r="K194"/>
  <c r="J194"/>
  <c r="I194"/>
  <c r="N193"/>
  <c r="M193"/>
  <c r="L193"/>
  <c r="K193"/>
  <c r="J193"/>
  <c r="I193"/>
  <c r="N192"/>
  <c r="M192"/>
  <c r="L192"/>
  <c r="K192"/>
  <c r="J192"/>
  <c r="I192"/>
  <c r="P191"/>
  <c r="P190"/>
  <c r="P189"/>
  <c r="N188"/>
  <c r="M188"/>
  <c r="L188"/>
  <c r="K188"/>
  <c r="J188"/>
  <c r="I188"/>
  <c r="P188" s="1"/>
  <c r="P187"/>
  <c r="P186"/>
  <c r="P185"/>
  <c r="N184"/>
  <c r="M184"/>
  <c r="L184"/>
  <c r="K184"/>
  <c r="J184"/>
  <c r="I184"/>
  <c r="P184" s="1"/>
  <c r="N183"/>
  <c r="M183"/>
  <c r="L183"/>
  <c r="K183"/>
  <c r="J183"/>
  <c r="I183"/>
  <c r="P183" s="1"/>
  <c r="P182"/>
  <c r="P181"/>
  <c r="M180"/>
  <c r="N180" s="1"/>
  <c r="O180" s="1"/>
  <c r="L180"/>
  <c r="K180"/>
  <c r="J180"/>
  <c r="I180"/>
  <c r="P180" s="1"/>
  <c r="P179"/>
  <c r="P178"/>
  <c r="P177"/>
  <c r="O177"/>
  <c r="O176"/>
  <c r="N176"/>
  <c r="L176"/>
  <c r="K176"/>
  <c r="J176"/>
  <c r="I176"/>
  <c r="P176" s="1"/>
  <c r="P175"/>
  <c r="N174"/>
  <c r="O174" s="1"/>
  <c r="M174"/>
  <c r="N173"/>
  <c r="M173"/>
  <c r="L173"/>
  <c r="K173"/>
  <c r="J173"/>
  <c r="I173"/>
  <c r="N170"/>
  <c r="M170"/>
  <c r="L170"/>
  <c r="K170"/>
  <c r="J170"/>
  <c r="I170"/>
  <c r="P169"/>
  <c r="O169"/>
  <c r="N169"/>
  <c r="M169"/>
  <c r="L169"/>
  <c r="K169"/>
  <c r="J169"/>
  <c r="I169"/>
  <c r="N168"/>
  <c r="M168"/>
  <c r="L168"/>
  <c r="K168"/>
  <c r="J168"/>
  <c r="I168"/>
  <c r="L167"/>
  <c r="M167" s="1"/>
  <c r="M166"/>
  <c r="N166" s="1"/>
  <c r="L166"/>
  <c r="P165"/>
  <c r="O164"/>
  <c r="N164"/>
  <c r="K164"/>
  <c r="P164" s="1"/>
  <c r="P163"/>
  <c r="N162"/>
  <c r="O162" s="1"/>
  <c r="K162"/>
  <c r="N161"/>
  <c r="M161"/>
  <c r="L161"/>
  <c r="K161"/>
  <c r="J161"/>
  <c r="I161"/>
  <c r="P161" s="1"/>
  <c r="P160"/>
  <c r="P159"/>
  <c r="L158"/>
  <c r="K158"/>
  <c r="J158"/>
  <c r="I158"/>
  <c r="N157"/>
  <c r="M157"/>
  <c r="L157"/>
  <c r="K157"/>
  <c r="J157"/>
  <c r="I157"/>
  <c r="P157" s="1"/>
  <c r="L156"/>
  <c r="K156"/>
  <c r="J156"/>
  <c r="I156"/>
  <c r="P155"/>
  <c r="O154"/>
  <c r="N154"/>
  <c r="M154"/>
  <c r="L154"/>
  <c r="K154"/>
  <c r="J154"/>
  <c r="I154"/>
  <c r="P154" s="1"/>
  <c r="K153"/>
  <c r="P153" s="1"/>
  <c r="N152"/>
  <c r="M152"/>
  <c r="L152"/>
  <c r="K152"/>
  <c r="J152"/>
  <c r="I152"/>
  <c r="P152" s="1"/>
  <c r="P151"/>
  <c r="K150"/>
  <c r="P150" s="1"/>
  <c r="O149"/>
  <c r="N149"/>
  <c r="M149"/>
  <c r="L149"/>
  <c r="K149"/>
  <c r="J149"/>
  <c r="I149"/>
  <c r="P149" s="1"/>
  <c r="N145"/>
  <c r="M145"/>
  <c r="L145"/>
  <c r="K145"/>
  <c r="J145"/>
  <c r="I145"/>
  <c r="P145" s="1"/>
  <c r="N144"/>
  <c r="M144"/>
  <c r="L144"/>
  <c r="K144"/>
  <c r="J144"/>
  <c r="I144"/>
  <c r="P144" s="1"/>
  <c r="K143"/>
  <c r="P143" s="1"/>
  <c r="P142"/>
  <c r="O142"/>
  <c r="P141"/>
  <c r="O140"/>
  <c r="O139" s="1"/>
  <c r="K140"/>
  <c r="P140" s="1"/>
  <c r="N139"/>
  <c r="M139"/>
  <c r="L139"/>
  <c r="K139"/>
  <c r="J139"/>
  <c r="I139"/>
  <c r="P139" s="1"/>
  <c r="P138"/>
  <c r="O137"/>
  <c r="N137"/>
  <c r="M137"/>
  <c r="L137"/>
  <c r="P137" s="1"/>
  <c r="P136"/>
  <c r="K136"/>
  <c r="P135"/>
  <c r="O135"/>
  <c r="N135"/>
  <c r="M135"/>
  <c r="L135"/>
  <c r="K135"/>
  <c r="J135"/>
  <c r="I135"/>
  <c r="O132"/>
  <c r="N132"/>
  <c r="M132"/>
  <c r="L132"/>
  <c r="K132"/>
  <c r="J132"/>
  <c r="I132"/>
  <c r="P132" s="1"/>
  <c r="O131"/>
  <c r="N131"/>
  <c r="M131"/>
  <c r="L131"/>
  <c r="K131"/>
  <c r="J131"/>
  <c r="I131"/>
  <c r="P131" s="1"/>
  <c r="O130"/>
  <c r="N130"/>
  <c r="M130"/>
  <c r="L130"/>
  <c r="K130"/>
  <c r="J130"/>
  <c r="I130"/>
  <c r="P129"/>
  <c r="O128"/>
  <c r="N128"/>
  <c r="M128"/>
  <c r="P128" s="1"/>
  <c r="P127"/>
  <c r="P126"/>
  <c r="P125"/>
  <c r="M124"/>
  <c r="N124" s="1"/>
  <c r="O124" s="1"/>
  <c r="L124"/>
  <c r="L123"/>
  <c r="P122"/>
  <c r="P121"/>
  <c r="O120"/>
  <c r="P120" s="1"/>
  <c r="O119"/>
  <c r="P119" s="1"/>
  <c r="N118"/>
  <c r="O118" s="1"/>
  <c r="M118"/>
  <c r="P118" s="1"/>
  <c r="N117"/>
  <c r="O117" s="1"/>
  <c r="M116"/>
  <c r="P116" s="1"/>
  <c r="M115"/>
  <c r="P115" s="1"/>
  <c r="P114"/>
  <c r="P113"/>
  <c r="N112"/>
  <c r="N111"/>
  <c r="M111"/>
  <c r="L111"/>
  <c r="K111"/>
  <c r="J111"/>
  <c r="I111"/>
  <c r="P110"/>
  <c r="O109"/>
  <c r="N109"/>
  <c r="M109"/>
  <c r="L109"/>
  <c r="K109"/>
  <c r="J109"/>
  <c r="I109"/>
  <c r="P109" s="1"/>
  <c r="O108"/>
  <c r="N108"/>
  <c r="M108"/>
  <c r="L108"/>
  <c r="K108"/>
  <c r="J108"/>
  <c r="I108"/>
  <c r="P108" s="1"/>
  <c r="O107"/>
  <c r="N107"/>
  <c r="M107"/>
  <c r="L107"/>
  <c r="K107"/>
  <c r="J107"/>
  <c r="I107"/>
  <c r="P107" s="1"/>
  <c r="O106"/>
  <c r="N106"/>
  <c r="M106"/>
  <c r="L106"/>
  <c r="K106"/>
  <c r="J106"/>
  <c r="I106"/>
  <c r="P106" s="1"/>
  <c r="P105"/>
  <c r="P104"/>
  <c r="O103"/>
  <c r="N103"/>
  <c r="M103"/>
  <c r="P103" s="1"/>
  <c r="P102"/>
  <c r="P101"/>
  <c r="P100"/>
  <c r="P99"/>
  <c r="P98"/>
  <c r="P97"/>
  <c r="P96"/>
  <c r="P95"/>
  <c r="P94"/>
  <c r="O93"/>
  <c r="N93"/>
  <c r="M93"/>
  <c r="L93"/>
  <c r="K93"/>
  <c r="J93"/>
  <c r="P93" s="1"/>
  <c r="P92"/>
  <c r="P91"/>
  <c r="P90"/>
  <c r="P89"/>
  <c r="P88"/>
  <c r="N87"/>
  <c r="M87"/>
  <c r="L87"/>
  <c r="K87"/>
  <c r="I87"/>
  <c r="P87" s="1"/>
  <c r="N86"/>
  <c r="O86" s="1"/>
  <c r="O69" s="1"/>
  <c r="M86"/>
  <c r="N85"/>
  <c r="O85" s="1"/>
  <c r="O68" s="1"/>
  <c r="M85"/>
  <c r="K84"/>
  <c r="P84" s="1"/>
  <c r="I84"/>
  <c r="P83"/>
  <c r="J82"/>
  <c r="P82" s="1"/>
  <c r="P71" s="1"/>
  <c r="K81"/>
  <c r="P81" s="1"/>
  <c r="P80"/>
  <c r="P79"/>
  <c r="P78"/>
  <c r="P77"/>
  <c r="K77"/>
  <c r="P76"/>
  <c r="K74"/>
  <c r="P74" s="1"/>
  <c r="O72"/>
  <c r="P72" s="1"/>
  <c r="N72"/>
  <c r="M72"/>
  <c r="L72"/>
  <c r="K72"/>
  <c r="J72"/>
  <c r="I72"/>
  <c r="O71"/>
  <c r="N71"/>
  <c r="M71"/>
  <c r="L71"/>
  <c r="K71"/>
  <c r="J71"/>
  <c r="I71"/>
  <c r="P70"/>
  <c r="O70"/>
  <c r="N70"/>
  <c r="M70"/>
  <c r="L70"/>
  <c r="K70"/>
  <c r="J70"/>
  <c r="I70"/>
  <c r="N69"/>
  <c r="M69"/>
  <c r="L69"/>
  <c r="K69"/>
  <c r="J69"/>
  <c r="I69"/>
  <c r="N68"/>
  <c r="M68"/>
  <c r="L68"/>
  <c r="K68"/>
  <c r="J68"/>
  <c r="I68"/>
  <c r="N67"/>
  <c r="M67"/>
  <c r="L67"/>
  <c r="K67"/>
  <c r="J67"/>
  <c r="I67"/>
  <c r="P66"/>
  <c r="P65" s="1"/>
  <c r="O65"/>
  <c r="N65"/>
  <c r="M65"/>
  <c r="L65"/>
  <c r="K65"/>
  <c r="J65"/>
  <c r="I65"/>
  <c r="P64"/>
  <c r="N63"/>
  <c r="O63" s="1"/>
  <c r="P63" s="1"/>
  <c r="J62"/>
  <c r="P62" s="1"/>
  <c r="I62"/>
  <c r="P61"/>
  <c r="P60"/>
  <c r="N57"/>
  <c r="O57" s="1"/>
  <c r="O26" s="1"/>
  <c r="M54"/>
  <c r="N54" s="1"/>
  <c r="O54" s="1"/>
  <c r="L54"/>
  <c r="K54"/>
  <c r="I54"/>
  <c r="P54" s="1"/>
  <c r="P53"/>
  <c r="P52"/>
  <c r="P51"/>
  <c r="K51"/>
  <c r="P50"/>
  <c r="P49"/>
  <c r="P48"/>
  <c r="P47"/>
  <c r="P46"/>
  <c r="J45"/>
  <c r="P45" s="1"/>
  <c r="P44"/>
  <c r="N42"/>
  <c r="O42" s="1"/>
  <c r="M42"/>
  <c r="K42"/>
  <c r="P42" s="1"/>
  <c r="P41"/>
  <c r="O39"/>
  <c r="K39"/>
  <c r="P39" s="1"/>
  <c r="P38"/>
  <c r="M32"/>
  <c r="L32"/>
  <c r="J32"/>
  <c r="I32"/>
  <c r="N30"/>
  <c r="K30"/>
  <c r="M29"/>
  <c r="L29"/>
  <c r="K29"/>
  <c r="J29"/>
  <c r="I29"/>
  <c r="P28"/>
  <c r="O28"/>
  <c r="N28"/>
  <c r="M28"/>
  <c r="L28"/>
  <c r="K28"/>
  <c r="J28"/>
  <c r="I28"/>
  <c r="N26"/>
  <c r="M26"/>
  <c r="L26"/>
  <c r="K26"/>
  <c r="J26"/>
  <c r="I26"/>
  <c r="P26" s="1"/>
  <c r="O25"/>
  <c r="N25"/>
  <c r="M25"/>
  <c r="L25"/>
  <c r="K25"/>
  <c r="J25"/>
  <c r="I25"/>
  <c r="P25" s="1"/>
  <c r="P24" s="1"/>
  <c r="N24"/>
  <c r="M24"/>
  <c r="L24"/>
  <c r="K24"/>
  <c r="J24"/>
  <c r="I24"/>
  <c r="O23"/>
  <c r="N23"/>
  <c r="M23"/>
  <c r="L23"/>
  <c r="K23"/>
  <c r="J23"/>
  <c r="I23"/>
  <c r="P23" s="1"/>
  <c r="O22"/>
  <c r="N22"/>
  <c r="M22"/>
  <c r="L22"/>
  <c r="K22"/>
  <c r="J22"/>
  <c r="I22"/>
  <c r="P22" s="1"/>
  <c r="L20"/>
  <c r="K20"/>
  <c r="J20"/>
  <c r="I20"/>
  <c r="N19"/>
  <c r="M19"/>
  <c r="L19"/>
  <c r="K19"/>
  <c r="J19"/>
  <c r="I19"/>
  <c r="L18"/>
  <c r="K18"/>
  <c r="J18"/>
  <c r="I18"/>
  <c r="N167" l="1"/>
  <c r="O167" s="1"/>
  <c r="M158"/>
  <c r="O173"/>
  <c r="O170"/>
  <c r="O168" s="1"/>
  <c r="O218"/>
  <c r="O214"/>
  <c r="O213" s="1"/>
  <c r="P68"/>
  <c r="P69"/>
  <c r="P86"/>
  <c r="P124"/>
  <c r="P130"/>
  <c r="P218"/>
  <c r="O24"/>
  <c r="O67"/>
  <c r="P67" s="1"/>
  <c r="O19"/>
  <c r="N158"/>
  <c r="O166"/>
  <c r="O158" s="1"/>
  <c r="O20" s="1"/>
  <c r="P193"/>
  <c r="P192" s="1"/>
  <c r="P197"/>
  <c r="O209"/>
  <c r="O206"/>
  <c r="O204" s="1"/>
  <c r="P19"/>
  <c r="P158"/>
  <c r="P162"/>
  <c r="N29"/>
  <c r="P29" s="1"/>
  <c r="O30"/>
  <c r="P30" s="1"/>
  <c r="N32"/>
  <c r="P57"/>
  <c r="P85"/>
  <c r="O112"/>
  <c r="O111" s="1"/>
  <c r="P111" s="1"/>
  <c r="P117"/>
  <c r="M123"/>
  <c r="N123" s="1"/>
  <c r="O123" s="1"/>
  <c r="P167"/>
  <c r="P174"/>
  <c r="P210"/>
  <c r="P123" l="1"/>
  <c r="O18"/>
  <c r="P209"/>
  <c r="P206"/>
  <c r="P204" s="1"/>
  <c r="P173"/>
  <c r="P170"/>
  <c r="P168" s="1"/>
  <c r="N156"/>
  <c r="N20"/>
  <c r="N18" s="1"/>
  <c r="M20"/>
  <c r="M156"/>
  <c r="P156" s="1"/>
  <c r="P112"/>
  <c r="P166"/>
  <c r="M18" l="1"/>
  <c r="P20"/>
  <c r="P18" s="1"/>
  <c r="E21" i="23" l="1"/>
  <c r="E25" i="6"/>
  <c r="D35" i="5"/>
  <c r="D36"/>
  <c r="E12" i="18"/>
  <c r="E19" i="24"/>
  <c r="E15" i="23"/>
  <c r="E17"/>
  <c r="E21" i="16"/>
  <c r="E19"/>
  <c r="E18"/>
  <c r="E26" i="21"/>
  <c r="E21"/>
  <c r="E30" i="25"/>
  <c r="D31"/>
  <c r="E27"/>
  <c r="E28" i="6"/>
  <c r="E24" i="23"/>
  <c r="E17" i="21" l="1"/>
  <c r="E13"/>
  <c r="E23" s="1"/>
  <c r="E17" i="24"/>
  <c r="E15"/>
  <c r="E24" i="17" l="1"/>
  <c r="E23" i="22"/>
  <c r="E21" i="17"/>
  <c r="E22" i="27"/>
  <c r="E20" i="22"/>
  <c r="E21"/>
  <c r="D28" i="23" l="1"/>
  <c r="E23" i="27" l="1"/>
  <c r="D29" s="1"/>
  <c r="E14" i="5" l="1"/>
  <c r="E28" l="1"/>
  <c r="D22" i="18"/>
  <c r="D27" i="22" l="1"/>
  <c r="E15" i="21"/>
  <c r="E19"/>
  <c r="D31"/>
  <c r="D30"/>
  <c r="D28" i="22"/>
  <c r="D35" i="25"/>
  <c r="E26" i="6"/>
  <c r="D33"/>
  <c r="D29" i="23"/>
  <c r="E28" i="25"/>
  <c r="D27" i="24"/>
  <c r="E22" i="23"/>
  <c r="D34" i="25" l="1"/>
  <c r="D32" i="6"/>
  <c r="D29" i="17"/>
  <c r="D28"/>
  <c r="E22"/>
  <c r="D26" i="16"/>
  <c r="D25"/>
</calcChain>
</file>

<file path=xl/sharedStrings.xml><?xml version="1.0" encoding="utf-8"?>
<sst xmlns="http://schemas.openxmlformats.org/spreadsheetml/2006/main" count="2012" uniqueCount="636">
  <si>
    <t>Исходные значения для расчета показателя</t>
  </si>
  <si>
    <t>единица измерения</t>
  </si>
  <si>
    <t>количество мероприятий, запланированных к реализации в отчетном финансовом году (М)</t>
  </si>
  <si>
    <t>штук</t>
  </si>
  <si>
    <t>количество мероприятий, выполненных в полном объеме в отчетном финансовом году (Мв)</t>
  </si>
  <si>
    <t>Критерий оценки</t>
  </si>
  <si>
    <t xml:space="preserve">Показатели используемые для расчета </t>
  </si>
  <si>
    <t>Значения критерия оценки</t>
  </si>
  <si>
    <t>Степень реализации мероприятий подпрограммы (СРм)</t>
  </si>
  <si>
    <t>Степень соответствия запланированному уровню затрат (Ссуз)</t>
  </si>
  <si>
    <t>тыс. руб.</t>
  </si>
  <si>
    <t>Предусмотренные сводной бюджетной росписью на 31 декабря  отчетного года расходы на реализацию подпрограммы за счет межбюджетных трансфертов  имеющих целевое назначение (МБп)</t>
  </si>
  <si>
    <t>Фактически произведенные кассовые расходы на реализацию подпрограммы за счет поступивших межбюджетных трансфертов имеющих целевое назначение в отчетном финансовом году (МБф)</t>
  </si>
  <si>
    <t>Фактически произведенные кассовые расходы на реализацию подпрограммы в отчетном финансовом году без учета средств расходов, производимых за счет межбюджетных трансфертов имеющих целевое назначение  (Зф)</t>
  </si>
  <si>
    <t>Предусмотренные муниципальной программой в редакции на 31 декабря отчетного года расходы на реализацию подпрограммы без учета расходов осуществляемых за счет межбюджетных трансфертов имеющих целевое назначение (Зп)</t>
  </si>
  <si>
    <t>Оценка эффективности использования бюджетных средств (Эис)</t>
  </si>
  <si>
    <t>Эис=СРм-Ссуз</t>
  </si>
  <si>
    <t>х</t>
  </si>
  <si>
    <t>Степень достижения планового  значения показателей  (индикаторов) подпрограммы (СД п/ппз)</t>
  </si>
  <si>
    <t>Значение показателя (индикатора) фактически достигнутое на конец отчетного периода (ЗПп/пф)</t>
  </si>
  <si>
    <t>Плановое значение показателя (индикатора) характеризующего цели и задачи подпрограммы (ЗПп/пп)</t>
  </si>
  <si>
    <t>Степень реализации  подпрограммы (СРп/п)</t>
  </si>
  <si>
    <t xml:space="preserve">Оценка эффективности реализации программы                                                                             </t>
  </si>
  <si>
    <t xml:space="preserve">Оценка эффективности реализации подпрограммы                                                                             </t>
  </si>
  <si>
    <t>Цель подпрограммы:</t>
  </si>
  <si>
    <t>Задачи подпрограммы:</t>
  </si>
  <si>
    <t>Примечание</t>
  </si>
  <si>
    <t>Цель программы:</t>
  </si>
  <si>
    <t>Задачи программы:</t>
  </si>
  <si>
    <t>Эффективность реализации подпрограммы (ЭРп/п)</t>
  </si>
  <si>
    <t>ЭРп/п=СРп/п*Эис</t>
  </si>
  <si>
    <t>Если Эис&gt;=0,то Эис принимаем равным 1;                                              если Эис от -0,1 до 0, то Эис принимаем равным 0,9;                                если Эис от -0,2 до -0,1, то Эис принимаем равным 0,8;                                   если Эис от -0,3 до -0,2, то Эис принимаем равным 0,7;                              если Эис от -0,4 до -0,3, то Эис принимаем равным 0,6;                           если Эис от -0,5 до -0,4, то Эис принимаем равным 0,5;                                 если Эис менее -0,5, то Эис принимаем равным 0;</t>
  </si>
  <si>
    <t>Если в программе предусмотрен рост значений  показателей (индикаторов) то рассчитывается СДп/ппз=Зп/пф:ЗПп/пп.                   Если предусмотрено снижение значений то СДп/ппз=ЗПп/пп:Зп/пф. Если  СДп/ппз&gt;1, то значение СДп/ппз принимаем равным1.                      Если расчетное значение СДп/ппз&gt;1, то значение СДп/ппз принимаем равным 1.</t>
  </si>
  <si>
    <t>СРп/п=∑СДп/ппз:N, где N-количество индикаторов</t>
  </si>
  <si>
    <t>Если Эрп/п&gt;0,9, то эффективность-ВЫСОКАЯ;                                          Если Эрп/п от 0,8-0,9, то эффективность - СРЕДНЯЯ;                         Если Эрп/п от 0,7-0,8, то эффективность - УДОВЛЕТВОРИТЕЛЬНАЯ;                           Если Эрп/п менее 0,7, то  подпрограмма НЕУДОВЛЕТВОРИТЕЛЬНАЯ.</t>
  </si>
  <si>
    <t>Степень достижения планового  значения показателей  (индикаторов) программы (СД мппз)</t>
  </si>
  <si>
    <t>Плановое значение показателя (индикатора) характеризующего цели и задачи подпрограммы (ЗПмпп)</t>
  </si>
  <si>
    <t>Значение показателя (индикатора) фактически достигнутое на конец отчетного периода (ЗПмпф)</t>
  </si>
  <si>
    <t>Если в программе предусмотрен рост значений  показателей (индикаторов) СДмппз=Змпф:ЗПмпп, если предусмотрено снижение значений то СДмппз=ЗПмпп:Змпф. Если  СДмппз&gt;1, то значение СДмппз принимаем равным1</t>
  </si>
  <si>
    <t>Степень реализации   муниципальной программы (СРмп)</t>
  </si>
  <si>
    <t>СРмп=∑СДмппз:М, где М- число индикаторов муниципальной программы</t>
  </si>
  <si>
    <t>Ответственный исполнитель:</t>
  </si>
  <si>
    <t>__________________________________________</t>
  </si>
  <si>
    <t>(подпись)</t>
  </si>
  <si>
    <t>(расшифровка подписи)</t>
  </si>
  <si>
    <t>Исполнитель</t>
  </si>
  <si>
    <t>____________________________________</t>
  </si>
  <si>
    <t>МП</t>
  </si>
  <si>
    <t>№ п/п</t>
  </si>
  <si>
    <t>Коэффициент значимости программы</t>
  </si>
  <si>
    <t>" Одаренные дети"</t>
  </si>
  <si>
    <t>Муниципальное учреждение Управления образования администрации муниципального образования «Ташлинский район»___________________________________________________________________________________</t>
  </si>
  <si>
    <t>Выявление и поддержка одаренных детей Ташлинского района_________________________________________________________________________________________</t>
  </si>
  <si>
    <t>1.Формирование  условий для выявления, сопровождения и поддержки одаренных детей, их  самореализации в соответствии  со способностями</t>
  </si>
  <si>
    <t>2.обеспечить возможность участия одаренных детей в конкурсах, соревнованиях, олимпиадах, турнирах за пределами района</t>
  </si>
  <si>
    <t>Индикатор 1 доля детей, участвующих в конкурсах, олимпиадах, соревнованиях, турнирах регионального, всероссийского и международного уровней</t>
  </si>
  <si>
    <t>%</t>
  </si>
  <si>
    <t>" Педагогические кадры на 2014-2020гг.""</t>
  </si>
  <si>
    <t>Муниципальное учреждение Управления образования администрации муниципального образования «Ташлинский район» _____________________________________________________________________________________</t>
  </si>
  <si>
    <t>Обеспечение развития кадрового потенциала сферы образования для предоставления качественных образовательных услуг в районе</t>
  </si>
  <si>
    <t xml:space="preserve">Индикатор 1. Доля педагогических работников, 
отмеченных грамотами МУ УО, МООО  благодарностями, премиями </t>
  </si>
  <si>
    <t>3.Создание условий для получения детьми инвалидами дошкольного образования_________________________________________________________________________________________</t>
  </si>
  <si>
    <t>2.Повышение квалификации педагогических работников</t>
  </si>
  <si>
    <t>1.Создание условий для реализации в ДОУ новых стандартов дошкольного образования дошкольного образования</t>
  </si>
  <si>
    <t>Обеспечение государственных гарантий общедоступности дошкольного образования</t>
  </si>
  <si>
    <t>Муниципальное учреждение Управления образования администрации муниципального образования «Ташлинский район" Оренбургской области___________________________________________________________________________________</t>
  </si>
  <si>
    <t>Развитие дошкольного образования в Ташлинском районе Оренбургской области</t>
  </si>
  <si>
    <t>Управление образования администрации МО «Ташлинский район»</t>
  </si>
  <si>
    <t>Обеспечение доступности  общего образования  соответствующее  современным стандартам для всех категорий граждан независимо от местожительства, социального и имущественного статуса и состояния здоровья</t>
  </si>
  <si>
    <t>1.обеспечение в образовательных организациях района условий, соответствующих требованиям ФГОС _________________________________________________________________________________________</t>
  </si>
  <si>
    <t>3.обеспечить необходимые условия эксплуатации зданий и сооружений ОО</t>
  </si>
  <si>
    <t>Индикатор 3  Отношение среднего балла ЕГЭ(в расчете на 1 предмет) в 10 процентах школ с лучшими результатами ЕГЭ  к среднему баллу ЕГЭ (в расчете на 1 предмет) в 10 процентах школ с худшими результатами ЕГЭ</t>
  </si>
  <si>
    <t>Индикатор 4 Доля ОО, здания, которых находятся в надлежащем санитарно-гигиеническом состоянии.</t>
  </si>
  <si>
    <t>Индикатор 2 Удельный вес выпускников муниципальных общеобразовательных организаций, не получивших аттестат о среднем общем образовании, в общей численности выпускников</t>
  </si>
  <si>
    <t xml:space="preserve"> «Совершенствование организации питания в общеобразовательных организациях Ташлинского района  на 2014-2020 гг.»</t>
  </si>
  <si>
    <t>Развитие системы организации питания обучающихся общеобразовательных организаций</t>
  </si>
  <si>
    <t>1.сохранение и укрепление здоровья обучающихся общеобразовательных организаций за счет увеличения охвата горячим питанием</t>
  </si>
  <si>
    <t>2.совершенствование системы управления организацией школьного питания</t>
  </si>
  <si>
    <t>3.модернизация материально-технической базы школьных столовых</t>
  </si>
  <si>
    <t>Муниципальное учреждение Управление образования администрации МО «Ташлинский район»</t>
  </si>
  <si>
    <t>«Обеспечение безопасности школьных перевозок в  муниципальном образовании «Ташлинский район» на 2014 – 2020 годы"</t>
  </si>
  <si>
    <t>Обеспечение безопасного подвоза детей и учащихся к местам обучения</t>
  </si>
  <si>
    <t>1.организация эффективного использования школьных автобусов, обеспечение их сохранности</t>
  </si>
  <si>
    <t>2.повышение профессионального мастерства водителей школьных автобусов</t>
  </si>
  <si>
    <t xml:space="preserve">Индикатор 1 отсутствие дорожно-транспортных происшествий 
и несчастных случаев при подвозе детей и учащихся к местам обучения и обратно
</t>
  </si>
  <si>
    <t xml:space="preserve">Индикатор 2 доля автобусов, задействованных   в школьных перевозках соответствующих ГОСТУ  и находящихся в исправном состоянии </t>
  </si>
  <si>
    <t>Индикатор 3 доля учащихся, которым обеспечен подвоз к ОО района, от общего числа нуждающихся в подвозе</t>
  </si>
  <si>
    <t>"Защита прав детей, государственная поддержка 
детей-сирот и детей, оставшихся без попечения родителей» 
"</t>
  </si>
  <si>
    <t>Муниципальное учреждение Управление образования администрации МО «Ташлинский район» Оренбургский области</t>
  </si>
  <si>
    <t xml:space="preserve">обеспечение условий получения детьми-сиротами и детьми, оставшимися без попечения родителей доступного и качественного образования
развитие семейных форм устройства детей-сирот и детей, оставшихся без попечения родителей.
</t>
  </si>
  <si>
    <t>1.Формирование благоприятных условий для социализации детей-сирот и детей, оставшихся без попечения родителей</t>
  </si>
  <si>
    <t>2.обеспечение прав каждого ребенка жить и воспитываться в семье</t>
  </si>
  <si>
    <t>2.повышение качества образования, через внедрение новых технологий_________________________________________________________________________________________</t>
  </si>
  <si>
    <t xml:space="preserve"> «Обеспечение реализации муниципальной программы на 2014-2020гг.»</t>
  </si>
  <si>
    <t>обеспечение организационных, информационных и методических условий для реализации муниципальной  программы</t>
  </si>
  <si>
    <t>1.развитие институтов, обеспечивающих эффективное управление в системе обра-зования</t>
  </si>
  <si>
    <t xml:space="preserve">2.повышение эффективности планирования развития системы образования Ташлин-ского района
</t>
  </si>
  <si>
    <t>3.формирование эффективной системы не-прерывного профессионального развития педагогов</t>
  </si>
  <si>
    <t>4.развитие единой образовательной информационной среды</t>
  </si>
  <si>
    <t>Индикатор 3 доля  образовательных учреждений выполнивших муниципальное задание в полном объеме</t>
  </si>
  <si>
    <t xml:space="preserve">Индикатор 2 доля муниципальных заданий на оказание муниципальных услуг сформированных с учетом показателей качества
</t>
  </si>
  <si>
    <t>Индикатор 4 доля учреждений объем финансового обеспечения выполнения муниципального задания,    которым рассчитывается с применением нормативных затрат</t>
  </si>
  <si>
    <t xml:space="preserve">Индикатор 6 доля учреждений, разместивших информацию о результатах  деятельности в сети «Интернет» на сайте www. bus.gov.ru.  </t>
  </si>
  <si>
    <t>Индикатор 1 доля населения удовлетворенных качеством предоставления услуг в сфере образования по результатам независимой оценки качества услуг (анкетирования, интернет- опросов и т.п.)</t>
  </si>
  <si>
    <t>руб.</t>
  </si>
  <si>
    <t>5.Развитие перспективных инновационных форм организации отдыха, оздоровления, творческого досуга, занятости детей, подростков</t>
  </si>
  <si>
    <t>4. Охват оздоровительным отдыхом максимального количества детей, подростков Ташлинского района</t>
  </si>
  <si>
    <t>3.Организация отдыха, оздоров-ления детей, подростков в зимний, весенний и летний период</t>
  </si>
  <si>
    <t>2. Совершенствование механизма межведомственного взаимодействия и сотрудничества с организациями по вопросам организации отдыха, оздоровления детей и подростков</t>
  </si>
  <si>
    <t>1.Использование возможностей образовательных учреждений для сочетания оздоровительной работы с организацией творческого досуга, социальной реабилитации детей, подростков</t>
  </si>
  <si>
    <t>Обеспечение отдыха и оздоровления детей в каникулярное время.</t>
  </si>
  <si>
    <t xml:space="preserve"> «Организация отдыха детей в каникулярное время в Ташлинском районе Оренбургской области"</t>
  </si>
  <si>
    <t xml:space="preserve">единица </t>
  </si>
  <si>
    <t>Индикатор 5 Количество массовых мероприятий, проводимых  учреждениями дополнительного образования</t>
  </si>
  <si>
    <t>Индикатор 4 Доля преподавателей учреждений дополнительного образования - участников областных конкурсов профессионального мастерства среди преподавателей</t>
  </si>
  <si>
    <t>Индикатор 2 Доля детей-участников муниципальных, региональных, всероссийских и международных мероприятий с обучающимися в общем числе занимающихся в учреждениях дополнительного образования</t>
  </si>
  <si>
    <t>Индикатор 1 Доля детей, обучающихся в учреждениях дополнительного образования к общей численности обучающихся в МО «Ташлинский район»</t>
  </si>
  <si>
    <t>5.Развитие кадрового потенциала учреждений дополнительного образования.</t>
  </si>
  <si>
    <t>4.Оснащение, модернизация и развитие материальной базы учреждений дополнительного образования.</t>
  </si>
  <si>
    <t xml:space="preserve">3.Формирование всесторонне развитой,   социально активной личности. 
</t>
  </si>
  <si>
    <t>2.Создание условий  для получения качественного дополнительного  образования, направленного на формирование готовности к самостоятельному гражданскому выбору, индивидуальной творческой самореализации, осознанного жизненного само-определения и выбора профессии.</t>
  </si>
  <si>
    <t>1.Обеспечение гарантий доступного качественного дополнительного образования.</t>
  </si>
  <si>
    <t>Организация предоставления качественного и доступного дополнительного образования детей на территории Ташлинского района, способного обеспечить дальнейшую самореализацию личности, её профессиональное самоопределение.</t>
  </si>
  <si>
    <t>Муниципальное учреждение Управление образования администрации муниципального образования Ташлинский район</t>
  </si>
  <si>
    <t xml:space="preserve">«Развитие  дополнительного образования в Ташлинском районе Оренбургской областина 2014-2020 гг.»  </t>
  </si>
  <si>
    <t>Отчет об использовании бюджетных ассигнований на реализацию муниципальной программы "Развитие системы образования Ташлинского района" на 2014- 2020гг.</t>
  </si>
  <si>
    <t>Статус</t>
  </si>
  <si>
    <t>Наименование муниципальной программы, основного мероприятия, мероприятия</t>
  </si>
  <si>
    <t>Главный распорядитель бюджетных средств</t>
  </si>
  <si>
    <t xml:space="preserve">Код бюджетной классификации </t>
  </si>
  <si>
    <t>Источник финансирования</t>
  </si>
  <si>
    <t>ГРБС</t>
  </si>
  <si>
    <t>РзПр</t>
  </si>
  <si>
    <t>ЦСР</t>
  </si>
  <si>
    <t>1.</t>
  </si>
  <si>
    <t>Муниципальная программа</t>
  </si>
  <si>
    <t xml:space="preserve"> "Развитие системы образования Ташлинского района Оренбургской области" на 2014-2020 годы</t>
  </si>
  <si>
    <t xml:space="preserve"> Всего, в том числе:</t>
  </si>
  <si>
    <t>Средства местного бюджета</t>
  </si>
  <si>
    <t>трансферты из областного бюджета</t>
  </si>
  <si>
    <t>трансферты из федерального бюджета</t>
  </si>
  <si>
    <t>Внебюджетные источники</t>
  </si>
  <si>
    <t>1.1</t>
  </si>
  <si>
    <t>Подпрограмма   1</t>
  </si>
  <si>
    <t>"Развитие дошкольного образования  в Ташлинском районе Оренбургской области" на 2014-2020 годы</t>
  </si>
  <si>
    <t>071</t>
  </si>
  <si>
    <t>07</t>
  </si>
  <si>
    <t>01</t>
  </si>
  <si>
    <t>02 1 00 00000</t>
  </si>
  <si>
    <t>1.1.1</t>
  </si>
  <si>
    <t xml:space="preserve">Основное мероприятие 1.1 </t>
  </si>
  <si>
    <t>Обеспечение общедоступности  образовательных услуг в сфере дошкольного образования</t>
  </si>
  <si>
    <t>02 1 01 00000</t>
  </si>
  <si>
    <t>Всего, в том числе:</t>
  </si>
  <si>
    <t>мероприятие</t>
  </si>
  <si>
    <t>Финансовое обеспечение предоставления услуг (выполнение работ) муниципальными дошкольными учреждениями</t>
  </si>
  <si>
    <t>02 1 01 20400</t>
  </si>
  <si>
    <t xml:space="preserve">Обеспечение государственных гарантий  реализации прав  на получение общедоступного и бесплатного дошкольного  образования детей в муниципальных образовательных организациях, реализующих образовательную программу дошкольного образования за счет средств областного бюджета </t>
  </si>
  <si>
    <t>02 1 01 80630</t>
  </si>
  <si>
    <t xml:space="preserve">Мероприятия, направленные на обеспечение безопасности предоставления услуг в сфере дошкольного образования </t>
  </si>
  <si>
    <t>02 1 01 20410</t>
  </si>
  <si>
    <t>мероприятия, направленные на повышение доступности дошкольных образовательных услуг</t>
  </si>
  <si>
    <t>02 1 8023</t>
  </si>
  <si>
    <t>1.1.2</t>
  </si>
  <si>
    <t xml:space="preserve">Основное мероприятие 1.2 </t>
  </si>
  <si>
    <t>Воспитание и обучение детей-инвалидов в образовательных организациях, реализующих программу дошкольного образования</t>
  </si>
  <si>
    <t>02 1 02 00000</t>
  </si>
  <si>
    <t>Обучение детей-инвалидов в образовательных организациях, реализующих программу дошкольного образования, а также предоставлению компенсации затрат родителей (законных представителей) на обучение детей инвалидов на дому за счет средств областного бюджета</t>
  </si>
  <si>
    <t>02 1 02 80260</t>
  </si>
  <si>
    <t>1.1.3</t>
  </si>
  <si>
    <t xml:space="preserve">Основное мероприятие 1.3 </t>
  </si>
  <si>
    <t>Аттестация рабочих мест образовательных организаций</t>
  </si>
  <si>
    <t>02 1 03 20580</t>
  </si>
  <si>
    <t>1.1.4</t>
  </si>
  <si>
    <t>Основное мероприятие 1.4</t>
  </si>
  <si>
    <t>Финансовое 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</si>
  <si>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10</t>
  </si>
  <si>
    <t>04</t>
  </si>
  <si>
    <t>02 1 04 00000</t>
  </si>
  <si>
    <t>Осуществление переданных полномочий по выплате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</si>
  <si>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02 1 04 80190</t>
  </si>
  <si>
    <t>1.2</t>
  </si>
  <si>
    <t>Подпрограмма   2</t>
  </si>
  <si>
    <t>Развитие общего  образования  в Ташлинском районе Оренбургской области" на 2014-2020 годы</t>
  </si>
  <si>
    <t>02</t>
  </si>
  <si>
    <t>02 2 00 00000</t>
  </si>
  <si>
    <t>1.2.1</t>
  </si>
  <si>
    <t>Основное мероприятие 2.1</t>
  </si>
  <si>
    <t>Предоставление услуг в сфере общего образования</t>
  </si>
  <si>
    <t>02 2 01 00000</t>
  </si>
  <si>
    <t>Финансовое обеспечение предоставления муниципальных услуг (выполнения работ) муниципальными организациями общего образования</t>
  </si>
  <si>
    <t>02 2 01 20430</t>
  </si>
  <si>
    <t>Обеспечение государственных гарантий  реализации прав  на получение общедоступного и бесплатного  начального общего, основного общего, среднего общего образования, а также дополнительного образования детей в муниципальных общеобразовательных организациях, за счет средств областного бюджета</t>
  </si>
  <si>
    <t>02 2 01 80240</t>
  </si>
  <si>
    <t>Мероприятия, направленные на техническое переворужение систем теплоснабжения образовательных учреждений</t>
  </si>
  <si>
    <t>0222048</t>
  </si>
  <si>
    <t>Мероприятия, направленные на ремонт сетей теплоснабжения муниципальных учреждений</t>
  </si>
  <si>
    <t>0222049</t>
  </si>
  <si>
    <t>1.2.2</t>
  </si>
  <si>
    <t>Основное мероприятие 2.2</t>
  </si>
  <si>
    <t xml:space="preserve">Проведение противоаварийных мероприятий  в зданиях образовательных организаций </t>
  </si>
  <si>
    <t>02 2 02 00000</t>
  </si>
  <si>
    <t>Проведение противоаварийных мероприятий  в зданиях муниципальных общеобразовательных организаций и организаций дополнительного образования детей за счет средств районного бюджета</t>
  </si>
  <si>
    <t>02 2 02 S0180</t>
  </si>
  <si>
    <t>Проведение противоаварийных мероприятий  в зданиях общеобразовательных организаций и организаций дополнительного образования детей за счет средств областного бюджета</t>
  </si>
  <si>
    <t>02 2 02 80180</t>
  </si>
  <si>
    <t>1.2.3</t>
  </si>
  <si>
    <t>Основное мероприятие 2.3</t>
  </si>
  <si>
    <t>Организация проведения государственной итоговой аттестации по образовательным программам среднего, общего образования</t>
  </si>
  <si>
    <t>02 2 03 00000</t>
  </si>
  <si>
    <t>Обеспечение видеонаблюдения пункта проведения государственного экзамена</t>
  </si>
  <si>
    <t>02 2 03 20440</t>
  </si>
  <si>
    <t>Доставка контрольно-измерительного материала для проведения государственной итоговойй аттестации</t>
  </si>
  <si>
    <t>02 2 03 20450</t>
  </si>
  <si>
    <t>Поощрение образовательных организаций, превысевших средний областной балл по результатам ЕГЭ</t>
  </si>
  <si>
    <t>02 2 8074</t>
  </si>
  <si>
    <t>1.2.4</t>
  </si>
  <si>
    <t>Основное мероприятие 2.4</t>
  </si>
  <si>
    <t>1.2.5</t>
  </si>
  <si>
    <t>Основное мероприятие 2.5</t>
  </si>
  <si>
    <t>Мероприятия, направленные на создание условий для занятий физической культурой и спортом: капитальный и текущий ремонт спортивных залов школ</t>
  </si>
  <si>
    <t>Создание условий для занятий физической культурой и спортом: капитальный и текущий ремонт спортивных залов школ</t>
  </si>
  <si>
    <t>0228083</t>
  </si>
  <si>
    <t>Создание в общеобразовательных организациях, расположенных в сельской местности условий для занятий физической культурой и спортом за счет средств федерального бюджета</t>
  </si>
  <si>
    <t>Софинансирование капитального ремонта в спортивных залах образовательных организаций с целью создания условий для занятий физическрй культурой и спортом за счет средств местного бюджета</t>
  </si>
  <si>
    <t>1.2.6</t>
  </si>
  <si>
    <t>Основное мероприятие 2.6</t>
  </si>
  <si>
    <t>Софинансирование ремонта зданий муниципальных образовательных организаций</t>
  </si>
  <si>
    <t>0222054</t>
  </si>
  <si>
    <t>1.2.7</t>
  </si>
  <si>
    <t>Основное мероприятие 2.7</t>
  </si>
  <si>
    <t>Мероприятия, по установке камер видеонаблюдения в зданиях образовательных учреждений</t>
  </si>
  <si>
    <t>0222061</t>
  </si>
  <si>
    <t>1.2.8</t>
  </si>
  <si>
    <t>Основное мероприятие 2.8</t>
  </si>
  <si>
    <t>Мероприятия, по формировапнию сети образовательных организаций, в которых созданы условия для инклюзивного образования детей-инвалидов</t>
  </si>
  <si>
    <t>0228084</t>
  </si>
  <si>
    <t>1.3</t>
  </si>
  <si>
    <t>Подпрограмма   3</t>
  </si>
  <si>
    <t xml:space="preserve"> Развитие дополнительного образования  в Ташлинском районе Оренбургской области» на 2014-2020 годы</t>
  </si>
  <si>
    <t>02 3 00 00000</t>
  </si>
  <si>
    <t>1.3.1</t>
  </si>
  <si>
    <t>Основное мероприятие 3.1</t>
  </si>
  <si>
    <t>Организация предоставления дополнительного  образования детей</t>
  </si>
  <si>
    <t>02 3 01 00000</t>
  </si>
  <si>
    <t>Финансовое обеспечение услуг (выполнение работ) муниципальными учреждениями дополнительного образования</t>
  </si>
  <si>
    <t>02 3 01 20460</t>
  </si>
  <si>
    <t>Проведение ремонта учреждений дополнительного образования детей</t>
  </si>
  <si>
    <t>081</t>
  </si>
  <si>
    <t>02 3 01 20590</t>
  </si>
  <si>
    <t>Трансферты из федерального бюджета</t>
  </si>
  <si>
    <t>Трансферты из областного бюджета</t>
  </si>
  <si>
    <t>Субсидии на поддержку учреждений дополнительного образования детей сферы культуры и искусства в рамках подпрограммы "Развитие дополнительного образования в Ташлинском районе Оренбургской области на 2014-2020 гг."</t>
  </si>
  <si>
    <t>1.4</t>
  </si>
  <si>
    <t>Подпрограмма   4</t>
  </si>
  <si>
    <t>Совершенствование организации питания в общеобразовательных организациях Ташлинского района" на 2014-2020 годы</t>
  </si>
  <si>
    <t>02 4 00 00000</t>
  </si>
  <si>
    <t>1.4.1</t>
  </si>
  <si>
    <t>Основное мероприятие 4.1</t>
  </si>
  <si>
    <t>Организация питания учащихся в общеобразовательных организациях</t>
  </si>
  <si>
    <t>02 4 01 00000</t>
  </si>
  <si>
    <t>Финансовое обеспечение предоставления услуг в сфере организации питания учащихся</t>
  </si>
  <si>
    <t>02 4 01 20470</t>
  </si>
  <si>
    <t>1.4.2</t>
  </si>
  <si>
    <t>Основное мероприятие 4.2</t>
  </si>
  <si>
    <t xml:space="preserve"> Дополнительное финансовое обеспечение мероприятий по организации питания учащихся в общеобразовательных учреждениях</t>
  </si>
  <si>
    <t>02 4 02 00000</t>
  </si>
  <si>
    <t xml:space="preserve"> Дополнительное финансовое обеспечение мероприятий по организации питания учащихся в общеобразовательных учреждениях за счет средств районного бюджета</t>
  </si>
  <si>
    <t>02 4 02 S0170</t>
  </si>
  <si>
    <t xml:space="preserve"> Дополнительное финансовое обеспечение мероприятий по организации питания учащихся в общеобразовательных учреждениях за счет средств областного бюджета</t>
  </si>
  <si>
    <t>02 4 02 80170</t>
  </si>
  <si>
    <t>1.5</t>
  </si>
  <si>
    <t>Подпрограмма   5</t>
  </si>
  <si>
    <t>Обеспечение безопасности школьных перевозок в  Ташлинском районе" на 2014-2020 годы</t>
  </si>
  <si>
    <t>02 5 00 00000</t>
  </si>
  <si>
    <t>1.5.1</t>
  </si>
  <si>
    <t>Основное мероприятие 5.1</t>
  </si>
  <si>
    <t>Обеспечение подвоза учащихся к общеобразовательным организациям</t>
  </si>
  <si>
    <t>02 5 01 00000</t>
  </si>
  <si>
    <t>02 5 01 20380</t>
  </si>
  <si>
    <t>1.5.2</t>
  </si>
  <si>
    <t>Основное мероприятие 5.2</t>
  </si>
  <si>
    <t>Обеспечение безопасности школьных перевозок</t>
  </si>
  <si>
    <t>02 5 02 00000</t>
  </si>
  <si>
    <t>Финансование мероприятий, направленных на обеспечение безоасности школьных перевозок</t>
  </si>
  <si>
    <t>02 5 02 20480</t>
  </si>
  <si>
    <t>1.5.3</t>
  </si>
  <si>
    <t>Основное мероприятие 5.3</t>
  </si>
  <si>
    <t>Обновление автобусного парка, предназначенного для осуществления школьных перевозок</t>
  </si>
  <si>
    <t>02 5 03 00000</t>
  </si>
  <si>
    <t>Софинансирование расходов по приобретению школьных автобусов за счет средств районного бюджета</t>
  </si>
  <si>
    <t>02 5 03 20490</t>
  </si>
  <si>
    <t>1.6</t>
  </si>
  <si>
    <t>Подпрограмма   6</t>
  </si>
  <si>
    <t>Обеспечение пожарной безопасности образовательных учреждений Ташлинского района Оренбургской области" на 2014-2020 годы</t>
  </si>
  <si>
    <t>02 6 00 00000</t>
  </si>
  <si>
    <t>1.6.1</t>
  </si>
  <si>
    <t>Основное мероприятие 6.1</t>
  </si>
  <si>
    <t>Средства областного бюджета</t>
  </si>
  <si>
    <t>02 6 01 20420</t>
  </si>
  <si>
    <t>1.7</t>
  </si>
  <si>
    <t>Подпрограмма   7</t>
  </si>
  <si>
    <t xml:space="preserve"> "Педагогические кадры  Ташлинского района Оренбургской области" на 2014-2020 годы</t>
  </si>
  <si>
    <t>09</t>
  </si>
  <si>
    <t>02 7 00 00000</t>
  </si>
  <si>
    <t>1.7.1</t>
  </si>
  <si>
    <t>Основное мероприятие 7.1</t>
  </si>
  <si>
    <t>Социальные гарантии работникам образования</t>
  </si>
  <si>
    <t>03</t>
  </si>
  <si>
    <t>02 7 04 00000</t>
  </si>
  <si>
    <t xml:space="preserve">Возмещение расходов, связанных с предоставлением компенсации расходов на оплату жилых помещений, отопления и освещения педагогическим работникам, работающим и проживающим в сельской местности за счет средств областного бюджета </t>
  </si>
  <si>
    <t>02 7 04 80790</t>
  </si>
  <si>
    <t>1.7.2</t>
  </si>
  <si>
    <t>Основное мероприятие 7.2</t>
  </si>
  <si>
    <t>"Повышение профессиональной компетенции и опыта педагогических работников района"</t>
  </si>
  <si>
    <t>02 7 03 00000</t>
  </si>
  <si>
    <t>Организация, проведение и участие в конкурсах, смотрах и совещаниях</t>
  </si>
  <si>
    <t>02 7 0320540</t>
  </si>
  <si>
    <t>1.7.3</t>
  </si>
  <si>
    <t>Основное мероприятие 7.3</t>
  </si>
  <si>
    <t>Повышение престижа, привлекательности педагогической профессии</t>
  </si>
  <si>
    <t>02 7 01 00000</t>
  </si>
  <si>
    <t>02 7 01 20520</t>
  </si>
  <si>
    <t>1.7.4</t>
  </si>
  <si>
    <t>Основное мероприятие 7.4</t>
  </si>
  <si>
    <t>02 7 02 20530</t>
  </si>
  <si>
    <t>1.8</t>
  </si>
  <si>
    <t>Подпрограмма   8</t>
  </si>
  <si>
    <t>02 8 00 00000</t>
  </si>
  <si>
    <t>1.8.1</t>
  </si>
  <si>
    <t>Основное мероприятие 8.1</t>
  </si>
  <si>
    <t>Выявление и поддержка одаренных детей Ташлинского района</t>
  </si>
  <si>
    <t>02 8 01 00000</t>
  </si>
  <si>
    <t>Проведение конференций , конкурсов и семинаров с одарёнными детьми</t>
  </si>
  <si>
    <t>02 8 01 20550</t>
  </si>
  <si>
    <t>Организация работы с одарёнными детьми</t>
  </si>
  <si>
    <t>02 8 01 20560</t>
  </si>
  <si>
    <t>Поощрение одарённых детей Ташлинского района</t>
  </si>
  <si>
    <t>1.9</t>
  </si>
  <si>
    <t>Подпрограмма   9</t>
  </si>
  <si>
    <t>02 9 00 00000</t>
  </si>
  <si>
    <t>1.9.1</t>
  </si>
  <si>
    <t>Основное мероприятие 9.1</t>
  </si>
  <si>
    <t>"Организация отдыха и оздоровления детей в каникулярное время"</t>
  </si>
  <si>
    <t>02 9 01 00000</t>
  </si>
  <si>
    <t>Организация лагерей дневного пребывания детей в каникулярное время за счет средств районного бюджета</t>
  </si>
  <si>
    <t>02 9 01 20500</t>
  </si>
  <si>
    <t>Осуществление государственных полномочий по финансовому обеспечению мероприятий по отдыху детей в каникулярное время за счет средств областного бюджета</t>
  </si>
  <si>
    <t>02 9 01 80530</t>
  </si>
  <si>
    <t>0292035</t>
  </si>
  <si>
    <t xml:space="preserve">Осуществление государственных полномочий по финансовому обеспечению мероприятий по отдыху детей в каникулярное время </t>
  </si>
  <si>
    <t>0298053</t>
  </si>
  <si>
    <t>1.10</t>
  </si>
  <si>
    <t>Подпрограмма   10</t>
  </si>
  <si>
    <t xml:space="preserve"> Защита прав детей, государственная поддержка детей-сирот и детей, оставшихся без попечения родителей</t>
  </si>
  <si>
    <t>02 Б 00 00000</t>
  </si>
  <si>
    <t>1.10.1</t>
  </si>
  <si>
    <t>Основное мероприятие 10.1</t>
  </si>
  <si>
    <t>Выполнение государственных полномочий по организации и осуществлению деятельности по опеке и попечительству над несовершеннолетними</t>
  </si>
  <si>
    <t xml:space="preserve">Осуществление переданных полномочий по содержанию ребенка в семье опекуна </t>
  </si>
  <si>
    <t>02 Б 01 88110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</si>
  <si>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</si>
  <si>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02 Б 01 88120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</si>
  <si>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</si>
  <si>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02 Б 01 52600</t>
  </si>
  <si>
    <t>1.11</t>
  </si>
  <si>
    <t>Подпрограмма   11</t>
  </si>
  <si>
    <t>Обеспечение реализации программы»</t>
  </si>
  <si>
    <t>02 Г 00 00000</t>
  </si>
  <si>
    <t>1.11.1</t>
  </si>
  <si>
    <t>Обеспечение деятельности в сфере образования</t>
  </si>
  <si>
    <t>02 Г 01 00000</t>
  </si>
  <si>
    <t>Центральный аппарат</t>
  </si>
  <si>
    <t>02 Г 01 10030</t>
  </si>
  <si>
    <t>Финансовое обеспечение предоставления муниципальных услуг (выполнение работ) в сфере бухгалтерского обслуживания муниципальных учреждений</t>
  </si>
  <si>
    <t>02 Г 01 90050</t>
  </si>
  <si>
    <t>Финансовое обеспечение предоставления муниципальных услуг (выполнение работ)  по методическому обслуживанию муниципальных учреждений</t>
  </si>
  <si>
    <t>02 Г 01 90060</t>
  </si>
  <si>
    <t>Осуществление государственных полномочий по организации и осуществлению деятельности по опеке и попечительству над совершеннолетними</t>
  </si>
  <si>
    <t>02 Г 01 80954</t>
  </si>
  <si>
    <t>ВЫСОКАЯ</t>
  </si>
  <si>
    <t>Начальник МУ УО</t>
  </si>
  <si>
    <t>А.П.Щетинин</t>
  </si>
  <si>
    <t>тел:2-13-07</t>
  </si>
  <si>
    <t>Индикатор 1Доля обучающихся, охваченных двухразовым питанием</t>
  </si>
  <si>
    <t>Индикатор 2 Доля поваров школьных столовых, имеющих профессиональное образование</t>
  </si>
  <si>
    <t>Индикатор 3 Доля общеобразовательных организаций, использующих в рационе питания  детей продукты, обогащенные витаминами и микронутриентами</t>
  </si>
  <si>
    <t>Индикатор 4Доля общеобразовательных организаций, реализующих образовательные программы по формированию культуры питания</t>
  </si>
  <si>
    <t>Индикатор 5Доля обучающихся общеобразовательных организаций  Ташлинского района, охваченных горячим питанием</t>
  </si>
  <si>
    <t>Юсупова Г.Р.</t>
  </si>
  <si>
    <t>В.С.Серебрякова</t>
  </si>
  <si>
    <t>Аксенова Н.И.</t>
  </si>
  <si>
    <t>тел:</t>
  </si>
  <si>
    <t>Руководитель</t>
  </si>
  <si>
    <t>Индикатор 4 Доля реализованных мероприятий по повышению уровня пожарной безопасности образовательных организаций в соответствии с утвержденным планом</t>
  </si>
  <si>
    <t>Индикатор 3 Доля образовательных учреждений, реализующих мероприятия, направленные на профилактику обеспечения пожарной безопасности ОО</t>
  </si>
  <si>
    <t>Индикатор 2 Доля специалистов, ответственных за пожарную безопасность, обученных в соответствии с современными требованиями</t>
  </si>
  <si>
    <t>Индикатор 1 Доля образовательных учреждений, которые обеспечены средствами пожаротушения и противопожарным оборудованием</t>
  </si>
  <si>
    <t>4.Выполнение плана мероприятий по повышению уровня пожарной безопасности в образовательных организациях</t>
  </si>
  <si>
    <t>3.Организация профилактической работы по предупреждению пожаров, аварийных ситуаций</t>
  </si>
  <si>
    <t>2.Создание условий для обучения, повышения квалификации специалистов ответственных за пожарную безопасность в образовательных организациях</t>
  </si>
  <si>
    <t>1.Обеспечение оснащенности образовательных организаций средствами противопожарного оборудования, средствами защиты и пожаротушения</t>
  </si>
  <si>
    <t>обеспечение пожарной безопасности обучающихся, воспитанников и работников образовательных учреждений</t>
  </si>
  <si>
    <t>" Обеспечение пожарной безопасности  образовательных учреждений Ташлинского района Оренбургской области"</t>
  </si>
  <si>
    <t>Индикатор 1  Доля обучающихся ОО района по новым ФГОС НОО, ФГОС ООО, ФГОС СОО от общего числа обучающихся</t>
  </si>
  <si>
    <t>О.С.Вандышева</t>
  </si>
  <si>
    <t>тел:2-11-55</t>
  </si>
  <si>
    <t>Мероприятия, направленные на повышения качества дошкольного образования</t>
  </si>
  <si>
    <t>02 1 2024</t>
  </si>
  <si>
    <t>Проведение капитального и текущего ремонта зданий муниципальных учреждений</t>
  </si>
  <si>
    <t>Мероприятия, направленные на техническое перевооружение систем теплоснабжения образовательных организаций</t>
  </si>
  <si>
    <t>02 1 2048</t>
  </si>
  <si>
    <t>обновление материально - технической базы дошкольных учреждений</t>
  </si>
  <si>
    <t>0741</t>
  </si>
  <si>
    <t>Мероприятия по подготовке к строительству детского сада "Улыбка"</t>
  </si>
  <si>
    <t>02 1 2062</t>
  </si>
  <si>
    <t>мероприятия по формированию сети дошкольных образовательных организаций, в которых созданы условия для инклюзивного образования детей- инвалидов"</t>
  </si>
  <si>
    <t>021580840</t>
  </si>
  <si>
    <t xml:space="preserve">Софинансирование мероприятий по формированию сети дошкольных образовательных организаций,в которых созданы условия для инклюзивного образования детей- инвалидов </t>
  </si>
  <si>
    <t>02105S0840</t>
  </si>
  <si>
    <t>ремонт системы теплоснабжения образовательных организаций</t>
  </si>
  <si>
    <t>0210120890</t>
  </si>
  <si>
    <t>Установка окон ПВХ в зданиях дошкольного образования за счет средств спонсорской помощи</t>
  </si>
  <si>
    <t>02 1 2022</t>
  </si>
  <si>
    <t>Установка окон ПВХ в зданиях муниципальных общеобразовательных организаций за счет средств спонсорской помощи</t>
  </si>
  <si>
    <t>02 2 2028</t>
  </si>
  <si>
    <t>Ремонт кровли крыши спортивного зала в здании муниципальной общеобразовательной организации за счет средств спонсорской помощи</t>
  </si>
  <si>
    <t>02205L0970</t>
  </si>
  <si>
    <t>Софинансирование капитального ремонта в спортивных залах образовательных организаций с целью создания условий для занятий физическрй культурой и спортом за счет средств областного бюджета</t>
  </si>
  <si>
    <t>02205R0970</t>
  </si>
  <si>
    <t>Средства  областного бюджета</t>
  </si>
  <si>
    <t>Софинансирование расходов на укрепление материально технической базы и оснащение оборудованием детской школы искусств</t>
  </si>
  <si>
    <t>02 3 2060</t>
  </si>
  <si>
    <t>Мероприятие по установке камер видеонаблюдения в зданиях образовательных учреждений</t>
  </si>
  <si>
    <t>02 3 2061</t>
  </si>
  <si>
    <t>Осуществление меропритий в рамках федеральной целевой программы "Культура России (2012-2018 годы) в рамках муниципальной программы "Развитие системы образования Ташлинского района Оренбургской области" на 2014-2020 годы</t>
  </si>
  <si>
    <t>02 3 5014</t>
  </si>
  <si>
    <t>02 3 8069</t>
  </si>
  <si>
    <t>Мероприятия, направленные на улучшение качества организации питания учащихся в общеобразовательных организациях</t>
  </si>
  <si>
    <t>02 4 2032</t>
  </si>
  <si>
    <t>Мероприятия, свзанные с обеспеением пожарной безопасности муниципальных учреждений за счет средств местного бюджета</t>
  </si>
  <si>
    <t>Мероприятия, связанные с обеспечением пожарной безопасности в зданиях муниципальных образовательных организаций за счет средств областного бюджета</t>
  </si>
  <si>
    <t>02 6 8028</t>
  </si>
  <si>
    <t>0270480790</t>
  </si>
  <si>
    <t>Организация площадок  кратковременного приебывания детей в каникулярное время</t>
  </si>
  <si>
    <t>" Развитие общего образования в Ташлинском районе Оренбургской области" на 2014-2020 годы"</t>
  </si>
  <si>
    <t xml:space="preserve">Индикатор 1 доля детей, которым представлена возможность получения дошкольного образования в общей численности детей желающих (от 1,5 до 7 лет) </t>
  </si>
  <si>
    <t xml:space="preserve">Индикатор 3 Доля преподавателей учреждений дополнительного образования - участников мероприятий по повышению квалификации </t>
  </si>
  <si>
    <t>Индикатор 6 Доля учреждений дополнительного образования детей, в которых произведено частичное обновление или пополнение материально- технической базы.</t>
  </si>
  <si>
    <t>Объем бюджетных ассигнований (тыс.руб.)</t>
  </si>
  <si>
    <t>2014 год</t>
  </si>
  <si>
    <t>2015 год</t>
  </si>
  <si>
    <t xml:space="preserve">2016 год </t>
  </si>
  <si>
    <t>2017 год</t>
  </si>
  <si>
    <t>2018 год</t>
  </si>
  <si>
    <t>2019 год</t>
  </si>
  <si>
    <t>2020 год</t>
  </si>
  <si>
    <t xml:space="preserve">всего </t>
  </si>
  <si>
    <t>02 1 0120610</t>
  </si>
  <si>
    <t>1.1.5</t>
  </si>
  <si>
    <t>Основное мероприятие 1.5</t>
  </si>
  <si>
    <t>Реструктуризация сети дошкольных учреждений</t>
  </si>
  <si>
    <t>02 1 06 20900</t>
  </si>
  <si>
    <t>1.2.9</t>
  </si>
  <si>
    <t>Основное мероприятие 2.9</t>
  </si>
  <si>
    <t>02 2 06 20850</t>
  </si>
  <si>
    <t>Индикатор 2 доля детей охваченных дошкольным образованием,соответствующим новым стандартам образования от общего числа воспитанников дошкольных учреждений</t>
  </si>
  <si>
    <t>Индикатор 3 доля педагогических и руководящих работников системы ДОУ, прошедших профессиональную подготовку и повышение квалификации</t>
  </si>
  <si>
    <t>Индикатор 4 доля детей инвалидов, охваченных дошкольным образованием от общего числа детей инвалидов, желающих получить дошкольное образование</t>
  </si>
  <si>
    <t>единиц</t>
  </si>
  <si>
    <t>Индикатор 4 количество приобретенных автобусов</t>
  </si>
  <si>
    <t xml:space="preserve">Индикатор 2. Доля молодых специалистов от общего числа педагогических работников 
</t>
  </si>
  <si>
    <t>Индикатор 3. Доля  педагогических работников, принимающих участие в конкурсах профессионального мастерства, семинарах, конференциях</t>
  </si>
  <si>
    <t>Индикатор 4. Укомплектованность ОО педагогическими работниками</t>
  </si>
  <si>
    <t>1. повышение престижа и привлекательности педагогической профессии</t>
  </si>
  <si>
    <t>2. развитие творческого и профессионального потенциала педагогических работников района</t>
  </si>
  <si>
    <t>3. закрепление молодых специалистов в образовательных организациях</t>
  </si>
  <si>
    <t>Индикатор 2 доля одаренных детей школьного возраста – призеров и победителей  областных, всероссийских и международных конкурсов, соревнований, олимпиад, турниров</t>
  </si>
  <si>
    <t>Индикатор 3 доля одаренных детей охваченных различными формами работы по выявлению и развитию каких- либо способностей</t>
  </si>
  <si>
    <t>Индикатор 1 Доля детей, охваченных различными формами отдыха и оздоровления в МО "Ташлинский район"</t>
  </si>
  <si>
    <t>Индикатор 2 Доля детей школьного возраста, охваченных различными формами отдыха и оздоровления в МО "Ташлинский район"</t>
  </si>
  <si>
    <t xml:space="preserve">Индикатор 1 доля детей-сирот и детей, оставшихся без попечения родителей, воспитывающихся в семьях граждан, от общего числа детей этой категории </t>
  </si>
  <si>
    <t>Индикатор 5 размер просроченной кредиторской задолженности</t>
  </si>
  <si>
    <t>Индикатор 7 процент достижения значения средней заработной платы педагогических работников образовательных организаций,           утвержденных в дорожной карте Ташлинского района</t>
  </si>
  <si>
    <t>Приложение №1</t>
  </si>
  <si>
    <t xml:space="preserve">Сведения </t>
  </si>
  <si>
    <t>о достижении значений показателей</t>
  </si>
  <si>
    <t>(индикаторов) муниципальной программы</t>
  </si>
  <si>
    <t>Наименование показателя (индикатора)</t>
  </si>
  <si>
    <t>Единица измерения</t>
  </si>
  <si>
    <t>Значение показателя (индикатора)</t>
  </si>
  <si>
    <t>Обоснование отклонений значений показателя (индикатора) на конец отчетного года (при наличии)</t>
  </si>
  <si>
    <t>до начала реализации программы</t>
  </si>
  <si>
    <t>год предшествующий отчетному периоду</t>
  </si>
  <si>
    <t>отчетный год</t>
  </si>
  <si>
    <t>план</t>
  </si>
  <si>
    <t>факт</t>
  </si>
  <si>
    <t>Муниципальная программа «Развитие системы образования Ташлинского района».</t>
  </si>
  <si>
    <t>Доля граждан от 6 до 18 лет обеспеченных услугами начального, основного  и среднего общего образования от обще численности граждан района</t>
  </si>
  <si>
    <t>обеспеченность населения услугами дошкольного</t>
  </si>
  <si>
    <t>Подпрограмма 2 «Развитие общего образования в Ташлинском районе Оренбургской области на 2014-2020 годы»</t>
  </si>
  <si>
    <t>Доля обучающихся ОО района по новым ФГОС НОО, ФГОС ООО, ФГОС СОО от общего числа обучающихся</t>
  </si>
  <si>
    <t>Удельный вес выпускников муниципальных ОО, не получивших аттестат о среднем общем образовании, в общей численности выпускников</t>
  </si>
  <si>
    <t>0.9</t>
  </si>
  <si>
    <t>Отношение среднего балла ЕГЭ (в расчете на 1 предмет) в 10 % ОО с лучшими результатами ЕГЭ к среднему баллу ЕГЭ (в расчете на 1 предмет) в 10 % школ с худшими результатами ЕГЭ</t>
  </si>
  <si>
    <t>доля</t>
  </si>
  <si>
    <t>Доля зданий муниципальных образовательных организаций, находящихся в надлежащем санитарно-гигиеническом состоянии</t>
  </si>
  <si>
    <t>единица</t>
  </si>
  <si>
    <t>Подпрограмма 4"Совершенствование организации питания в ОО Ташлинского района"</t>
  </si>
  <si>
    <t>Доля обучающихся, охваченных двухразовым питанием</t>
  </si>
  <si>
    <t>Доля поваров школьных столовых, имеющих профессиональное образование</t>
  </si>
  <si>
    <t>1 повар пройдет обучение на базе ГАОУ СПО «Ташлинский политехнический техникум « в 2016 году</t>
  </si>
  <si>
    <t>Доля общеобразовательных организаций, использующих в рационе питания  детей продукты, обогащенные витаминами и микронутриентами</t>
  </si>
  <si>
    <t>Доля общеобразовательных организаций, реализующих образовательные программы по формированию культуры питания</t>
  </si>
  <si>
    <t>Доля обучающихся общеобразовательных организаций  Ташлинского района, охваченных горячим питанием</t>
  </si>
  <si>
    <t>Подпрограмма 5"Обеспечение безопасности школьных перевозок в  Ташлинском районе" на 2014-2020 годы</t>
  </si>
  <si>
    <t>Доля автобусов, задействованных   в школьных перевозках соответствующих ГОСТУ  и находящихся в исправном состоянии</t>
  </si>
  <si>
    <t xml:space="preserve">Доля учащихся,  обеспеченных подвоз к ОО района, от общего числа нуждающихся в подвозе </t>
  </si>
  <si>
    <t>Количество ДТП</t>
  </si>
  <si>
    <t>и несчастных случаев при подвозе детей и учащихся к местам обучения и обратно</t>
  </si>
  <si>
    <t>Количество приобретенных автобусов для подвоза учащихся</t>
  </si>
  <si>
    <t>Подпрограмма 6 "Обеспечение пожарной безопасности образовательных учреждений Ташлинского района Оренбургской области"</t>
  </si>
  <si>
    <t>Доля ОО, которые обеспечены средствами пожаротушения и противопожарным оборудованием</t>
  </si>
  <si>
    <t xml:space="preserve">Доля ОО, реализующих меропрятия, реализующих мероприятия, направленные на профилактику обеспечения пожарной безопасности  </t>
  </si>
  <si>
    <t>доля педагогических работников,</t>
  </si>
  <si>
    <t xml:space="preserve">отмеченных грамотами МУ УО, МООО  благодарностями, премиями </t>
  </si>
  <si>
    <t>доля молодых специалистов</t>
  </si>
  <si>
    <t>Доля  педагогических работников, которым предоставляется  компенсация расходов   на оплату жилых помещений</t>
  </si>
  <si>
    <t>Подпрограмма 8 «Одаренные дети»</t>
  </si>
  <si>
    <t>Доля  обучающихся, охваченных различными формами работы по выявлению и развитию каких-либо способностей</t>
  </si>
  <si>
    <t>доля детей, участвующих в предметных олимпиадах, конференциях регионального, всероссийского и международного уровней;</t>
  </si>
  <si>
    <t>доля одаренных детей школьного возраста – призеров и победителей  областных, всероссийских и международных олимпиад, конференций</t>
  </si>
  <si>
    <t>Подпрограмма 9  «Организация отдыха детей в каникулярное время в Ташлинском районе Оренбургской области"</t>
  </si>
  <si>
    <t>Доля детей, охваченных различными формами отдыха и оздоровления в МО «Ташлинский район»</t>
  </si>
  <si>
    <t>Подпрограмма 10  "Защита прав детей, государственная поддержка детей-сирот и детей, оставшихся без попечения родителей»</t>
  </si>
  <si>
    <t>Удельный вес детей-сирот и детей, оставшихся без попечения родителей, воспитывающихся в семьях граждан, от общего числа детей этой категории</t>
  </si>
  <si>
    <t>Доля реализуемых мероприятий по организации  и осуществлению деятельности по опеке и попечительству над несовершеннолетними</t>
  </si>
  <si>
    <t xml:space="preserve"> Подпрограмма 11 «Обеспечение реализации программы».</t>
  </si>
  <si>
    <t>доля населения удовлетворенных качеством предоставления услуг в сфере образования по результатам независимой оценки качества услуг (анкетирования, интернет- опросов и т.п.)</t>
  </si>
  <si>
    <t>доля муниципальных заданий на оказание муниципальных услуг сформированных с учетом показателей качества</t>
  </si>
  <si>
    <t>доля  образовательных учреждений выполнивших муниципальное задание в полном объеме</t>
  </si>
  <si>
    <t>отсутствие просроченной кредиторской задолженности</t>
  </si>
  <si>
    <t>доля учреждений объем финансового обеспечения выполнения муниципального задания,    которым рассчитывается с применением нормативных затрат</t>
  </si>
  <si>
    <t xml:space="preserve">                                (подпись)</t>
  </si>
  <si>
    <t>"Развитие системы образования Ташлинского района на 2014-2020гг."</t>
  </si>
  <si>
    <t xml:space="preserve"> доля детей, которым представлена возможность получения дошкольного образования в общей численности детей желающих (от 1,5 до 7 лет)</t>
  </si>
  <si>
    <t>доля педагогических и руководящих работников системы ДОУ, прошедших профессиональную подготовку и повышение квалификации</t>
  </si>
  <si>
    <t>Доля пунктов проведения итоговой аттестации учащихся, оснащенных системой видеонаблюдения</t>
  </si>
  <si>
    <t>Проведение капитального ремонта спортивных залов в образовательных организациях, расположенных в сельской местности</t>
  </si>
  <si>
    <t>Доля детей, обучающихся в учреждениях дополнительного образования к общей численности обучающихся в образовательных организациях Ташлинского района</t>
  </si>
  <si>
    <t>Подпрограмма   1 "Развитие дошкольного образования  в Ташлинском районе Оренбургской области" на 2014-2020 годы</t>
  </si>
  <si>
    <t>Подпрограмма   3    " Развитие дополнительного образования  в Ташлинском районе Оренбургской области» на 2014-2020 годы</t>
  </si>
  <si>
    <t>Индикатор 5 Доля пунктов проведения итоговой аттестации учащихся, оснащенных системой видеонаблюдения.</t>
  </si>
  <si>
    <t>Индикатор 6 Проведение капитального ремонта спортивных залов в образовательных организациях. Расположенных в сельской местности</t>
  </si>
  <si>
    <t>средняя</t>
  </si>
  <si>
    <r>
      <t>образования (отношение численности детей 3–7 лет, которым предоставлена возможность получать услуги дошкольного образования, к численности детей в возрасте 3–7 лет, скорректированной на численность детей в возрасте 5–7 лет, обучающихся в школе</t>
    </r>
    <r>
      <rPr>
        <sz val="14"/>
        <color rgb="FFFF0000"/>
        <rFont val="Times New Roman"/>
        <family val="1"/>
        <charset val="204"/>
      </rPr>
      <t>)</t>
    </r>
  </si>
  <si>
    <r>
      <t>доля детей охваченных дошкольным образованием,соответствующим новым стандартам образования от общего числа воспитанников дошкольных учреждений</t>
    </r>
    <r>
      <rPr>
        <sz val="13"/>
        <color rgb="FFFF0000"/>
        <rFont val="Times New Roman"/>
        <family val="1"/>
        <charset val="204"/>
      </rPr>
      <t xml:space="preserve">               </t>
    </r>
  </si>
  <si>
    <t>Доля детей-участников муниципальных, региональных, всероссийских и международных мероприятий с обучающимися в общем числе занимающихся в учреждениях дополнительного образования</t>
  </si>
  <si>
    <t>Доля преподавателей учреждений дополнительного образования - участников мероприятий по повышению квалификации и профессиональной переподготовке педагогических кадров</t>
  </si>
  <si>
    <t>Доля преподавателей учреждений дополнительного образования - участников областных конкурсов профессионального мастерства среди преподавателей</t>
  </si>
  <si>
    <t>Количество массовых мероприятий проводимых  учреждениями дополнительного образования</t>
  </si>
  <si>
    <r>
      <t>Подпрограмма 7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«Педагогические кадры МО «Ташлинский район» на 2014-2020гг.</t>
    </r>
  </si>
  <si>
    <r>
      <t xml:space="preserve">Основное мероприятие 1 </t>
    </r>
    <r>
      <rPr>
        <b/>
        <sz val="12"/>
        <color rgb="FFFF0000"/>
        <rFont val="Times New Roman"/>
        <family val="1"/>
        <charset val="204"/>
      </rPr>
      <t>«Выполнение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несовершеннолетними»</t>
    </r>
  </si>
  <si>
    <t>Организация предоставления общедоступного и бесплатного дошкольного образования в муниципальных образовательных организациях</t>
  </si>
  <si>
    <t>0210180981</t>
  </si>
  <si>
    <t>02 1 2085</t>
  </si>
  <si>
    <t>проведение капитального и текущего ремонта в  здании муниципальных учреждений</t>
  </si>
  <si>
    <t>02  1 01 20850</t>
  </si>
  <si>
    <t>Проведение аттестация рабочих мест в муниципальных дошкольных учреждениях</t>
  </si>
  <si>
    <t>0210320580</t>
  </si>
  <si>
    <t>02 1 06 00000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</si>
  <si>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</t>
  </si>
  <si>
    <t>0220120430</t>
  </si>
  <si>
    <t xml:space="preserve">Обеспечение государственных гарантий  реализации прав  на получение общедоступного и бесплатного  начального общего, основного общего, среднего общего образования, а также дополнительного </t>
  </si>
  <si>
    <t>0220180982</t>
  </si>
  <si>
    <t>Проведение мероприятий мероприятий по реструктуризации сети муниципальных учреждений</t>
  </si>
  <si>
    <t>0220120900</t>
  </si>
  <si>
    <t>02 2 04 00000</t>
  </si>
  <si>
    <t>Проведение аттестации рабочих мест в зданиях муниципальных общеобразовательных учреждениях</t>
  </si>
  <si>
    <t>02 2 04 20581</t>
  </si>
  <si>
    <t>0220000</t>
  </si>
  <si>
    <t>0225097</t>
  </si>
  <si>
    <t>Разработка сметной документации и ремонт спортивных залов общеобразовательных учреждений за счет средств районного бюджета</t>
  </si>
  <si>
    <t>02 2 05 20970</t>
  </si>
  <si>
    <t>Проведение капитального ремонта в спортивных залах общеобразовательных организаций, расположенных в сельской местности, с целью создания условий для занятий физической культурой и спортом за счет средств федерального, областного и районного бюджета</t>
  </si>
  <si>
    <t>Проведение капитального ремонта и ремонта зданий образовательных учреждений</t>
  </si>
  <si>
    <t>Проведение капитального и текущего ремонта зданий образовательных организаций</t>
  </si>
  <si>
    <t>Развитие инфраструктуры общего и дополнительного образования посредством капитального ремонта зданий муниципальных образовательных организаций</t>
  </si>
  <si>
    <t>00</t>
  </si>
  <si>
    <t>Предоставление дополнительного образования детям</t>
  </si>
  <si>
    <t>02320460</t>
  </si>
  <si>
    <t>Ремонт Центра дополнительного образования детей</t>
  </si>
  <si>
    <t>0230120461</t>
  </si>
  <si>
    <t>Повышение  заработной платы педагогических  работников муниципальных учреждений дополнительного образования детей</t>
  </si>
  <si>
    <t>02 3 01 S1020</t>
  </si>
  <si>
    <t xml:space="preserve"> средства областного и местного бюджета</t>
  </si>
  <si>
    <t>Основное мероприятие 3.2</t>
  </si>
  <si>
    <t>"Популяризация дополнительного образования детей"</t>
  </si>
  <si>
    <t>0230220462</t>
  </si>
  <si>
    <t>Техническое оснащение Центра дополнительного образования детей</t>
  </si>
  <si>
    <t>02 3 01 20465</t>
  </si>
  <si>
    <t>Основное мероприятие 3.3</t>
  </si>
  <si>
    <t>"Организация предоставления дополнительного образования детей"</t>
  </si>
  <si>
    <t>083</t>
  </si>
  <si>
    <t>0230120460</t>
  </si>
  <si>
    <t>Ремонт Детской школы искусств Ташлинского района</t>
  </si>
  <si>
    <t>082</t>
  </si>
  <si>
    <t>0230120590</t>
  </si>
  <si>
    <t>Основное мероприятие 3.4</t>
  </si>
  <si>
    <t>Основное мероприятие "Популяризация дополнительного образования детей"</t>
  </si>
  <si>
    <t>02 3 02 00000</t>
  </si>
  <si>
    <t>Мероприятия, конкурсы,  выставки и фестивали, направленные на развитие творческих способностей детей и подростков Ташлинского района</t>
  </si>
  <si>
    <t>02 3 02 20462</t>
  </si>
  <si>
    <t>Основное мероприятие "Совершенствование системы управления организацией школьного питания"</t>
  </si>
  <si>
    <t>0240100000</t>
  </si>
  <si>
    <t>Организация питания обучающихся в общеобразовательных организациях</t>
  </si>
  <si>
    <t>02420470</t>
  </si>
  <si>
    <t xml:space="preserve"> Дополнительное финансовое обеспечение мероприятий по организации питания учащихся в общеобразовательных учреждениях за счет средств районного и областного бюджета</t>
  </si>
  <si>
    <t>Подвоз учащихся к общеобразовательным организациям</t>
  </si>
  <si>
    <t>0250120380</t>
  </si>
  <si>
    <t>02 6 01 00000</t>
  </si>
  <si>
    <t>Субсидии муниципальным образовательным организациям на реализацию мер пожарной безопасности</t>
  </si>
  <si>
    <t>0260120420</t>
  </si>
  <si>
    <t>Основное мероприятие "Повышение профессиональной компетенции и распространение передового опыта педагогических работников района"</t>
  </si>
  <si>
    <t>Организация,  проведение и участие  в  конкурсах смотрах и совещаниях</t>
  </si>
  <si>
    <t>0270320540</t>
  </si>
  <si>
    <t>Поощрение лучших педагогических работников за подготовку учащихся к единому государственному экзамену и основному государственному экзамену</t>
  </si>
  <si>
    <t>Основное мероприятие "Закрепление молодых специалистов сферы образования в сельской местности"</t>
  </si>
  <si>
    <t xml:space="preserve"> Одарённые дети Ташлинского района </t>
  </si>
  <si>
    <t>02 8 01 20570</t>
  </si>
  <si>
    <t xml:space="preserve">Организация отдыха детей в каникулярное время в Ташлинском районе </t>
  </si>
  <si>
    <t>02 Б 01 00000</t>
  </si>
  <si>
    <t>Начальник МУ УО                                                         А.П.Щетинин</t>
  </si>
  <si>
    <t>Склярова Д.О.</t>
  </si>
  <si>
    <t>СРЕДНЯЯ</t>
  </si>
  <si>
    <t>Доля педагогических работников принимающих участие в конкурсах профессионального мастерства, семинарах, конференциях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</si>
</sst>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_р_."/>
    <numFmt numFmtId="166" formatCode="#,##0.00\ &quot;₽&quot;"/>
  </numFmts>
  <fonts count="3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9">
    <xf numFmtId="0" fontId="0" fillId="0" borderId="0" xfId="0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vertical="justify"/>
    </xf>
    <xf numFmtId="0" fontId="6" fillId="0" borderId="1" xfId="0" applyFont="1" applyBorder="1" applyAlignment="1">
      <alignment vertical="justify"/>
    </xf>
    <xf numFmtId="0" fontId="6" fillId="0" borderId="0" xfId="0" applyFont="1" applyAlignment="1">
      <alignment vertical="justify"/>
    </xf>
    <xf numFmtId="0" fontId="5" fillId="0" borderId="0" xfId="0" applyFont="1" applyAlignment="1">
      <alignment horizontal="center" vertical="justify"/>
    </xf>
    <xf numFmtId="0" fontId="3" fillId="0" borderId="0" xfId="0" applyFont="1" applyAlignment="1">
      <alignment vertical="justify"/>
    </xf>
    <xf numFmtId="164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justify"/>
    </xf>
    <xf numFmtId="0" fontId="7" fillId="2" borderId="3" xfId="0" applyFont="1" applyFill="1" applyBorder="1" applyAlignment="1">
      <alignment vertical="justify"/>
    </xf>
    <xf numFmtId="0" fontId="1" fillId="0" borderId="10" xfId="0" applyFont="1" applyBorder="1" applyAlignment="1">
      <alignment horizontal="left" vertical="justify"/>
    </xf>
    <xf numFmtId="0" fontId="1" fillId="0" borderId="9" xfId="0" applyFont="1" applyBorder="1" applyAlignment="1">
      <alignment horizontal="left" vertical="justify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6" fillId="2" borderId="1" xfId="0" applyFont="1" applyFill="1" applyBorder="1" applyAlignment="1">
      <alignment vertical="justify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justify"/>
    </xf>
    <xf numFmtId="0" fontId="7" fillId="2" borderId="1" xfId="0" applyFont="1" applyFill="1" applyBorder="1" applyAlignment="1">
      <alignment vertical="justify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left" vertical="justify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justify"/>
    </xf>
    <xf numFmtId="0" fontId="9" fillId="2" borderId="1" xfId="0" applyFont="1" applyFill="1" applyBorder="1" applyAlignment="1">
      <alignment vertical="justify"/>
    </xf>
    <xf numFmtId="1" fontId="5" fillId="2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justify"/>
    </xf>
    <xf numFmtId="0" fontId="1" fillId="0" borderId="9" xfId="0" applyFont="1" applyBorder="1" applyAlignment="1">
      <alignment vertical="justify"/>
    </xf>
    <xf numFmtId="0" fontId="1" fillId="2" borderId="11" xfId="0" applyFont="1" applyFill="1" applyBorder="1" applyAlignment="1">
      <alignment horizontal="center" vertical="justify"/>
    </xf>
    <xf numFmtId="0" fontId="8" fillId="3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4" fontId="8" fillId="3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justify"/>
    </xf>
    <xf numFmtId="164" fontId="8" fillId="2" borderId="1" xfId="0" applyNumberFormat="1" applyFont="1" applyFill="1" applyBorder="1" applyAlignment="1">
      <alignment horizontal="center" vertical="justify"/>
    </xf>
    <xf numFmtId="164" fontId="6" fillId="2" borderId="8" xfId="0" applyNumberFormat="1" applyFont="1" applyFill="1" applyBorder="1" applyAlignment="1">
      <alignment horizontal="left" vertical="justify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justify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justify"/>
    </xf>
    <xf numFmtId="0" fontId="7" fillId="2" borderId="3" xfId="0" applyFont="1" applyFill="1" applyBorder="1" applyAlignment="1">
      <alignment vertical="justify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justify" wrapText="1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/>
    </xf>
    <xf numFmtId="49" fontId="0" fillId="2" borderId="0" xfId="0" applyNumberFormat="1" applyFont="1" applyFill="1"/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left" vertical="justify"/>
    </xf>
    <xf numFmtId="164" fontId="8" fillId="2" borderId="1" xfId="0" applyNumberFormat="1" applyFont="1" applyFill="1" applyBorder="1" applyAlignment="1">
      <alignment horizontal="center" vertical="justify"/>
    </xf>
    <xf numFmtId="0" fontId="7" fillId="2" borderId="3" xfId="0" applyFont="1" applyFill="1" applyBorder="1" applyAlignment="1">
      <alignment vertical="justify"/>
    </xf>
    <xf numFmtId="0" fontId="1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 indent="1"/>
    </xf>
    <xf numFmtId="49" fontId="4" fillId="2" borderId="3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top" wrapText="1"/>
    </xf>
    <xf numFmtId="164" fontId="6" fillId="2" borderId="3" xfId="0" applyNumberFormat="1" applyFont="1" applyFill="1" applyBorder="1" applyAlignment="1">
      <alignment horizontal="left" vertical="justify"/>
    </xf>
    <xf numFmtId="164" fontId="8" fillId="2" borderId="1" xfId="0" applyNumberFormat="1" applyFont="1" applyFill="1" applyBorder="1" applyAlignment="1">
      <alignment horizontal="center" vertical="justify"/>
    </xf>
    <xf numFmtId="0" fontId="7" fillId="2" borderId="3" xfId="0" applyFont="1" applyFill="1" applyBorder="1" applyAlignment="1">
      <alignment vertical="justify"/>
    </xf>
    <xf numFmtId="0" fontId="5" fillId="2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left" vertical="justify"/>
    </xf>
    <xf numFmtId="164" fontId="8" fillId="2" borderId="1" xfId="0" applyNumberFormat="1" applyFont="1" applyFill="1" applyBorder="1" applyAlignment="1">
      <alignment horizontal="center" vertical="justify"/>
    </xf>
    <xf numFmtId="164" fontId="6" fillId="2" borderId="3" xfId="0" applyNumberFormat="1" applyFont="1" applyFill="1" applyBorder="1" applyAlignment="1">
      <alignment horizontal="center" vertical="justify"/>
    </xf>
    <xf numFmtId="0" fontId="0" fillId="0" borderId="3" xfId="0" applyBorder="1" applyAlignment="1">
      <alignment horizontal="left" vertical="justify"/>
    </xf>
    <xf numFmtId="0" fontId="7" fillId="2" borderId="3" xfId="0" applyFont="1" applyFill="1" applyBorder="1" applyAlignment="1">
      <alignment vertical="justify"/>
    </xf>
    <xf numFmtId="0" fontId="20" fillId="3" borderId="5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20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justify"/>
    </xf>
    <xf numFmtId="0" fontId="1" fillId="2" borderId="2" xfId="0" applyFont="1" applyFill="1" applyBorder="1"/>
    <xf numFmtId="0" fontId="25" fillId="0" borderId="0" xfId="0" applyFont="1"/>
    <xf numFmtId="0" fontId="25" fillId="0" borderId="0" xfId="0" applyFont="1" applyAlignment="1"/>
    <xf numFmtId="0" fontId="25" fillId="0" borderId="1" xfId="0" applyFont="1" applyBorder="1" applyAlignment="1">
      <alignment horizontal="center" vertical="justify"/>
    </xf>
    <xf numFmtId="0" fontId="27" fillId="4" borderId="17" xfId="0" applyFont="1" applyFill="1" applyBorder="1" applyAlignment="1">
      <alignment vertical="top" wrapText="1"/>
    </xf>
    <xf numFmtId="0" fontId="27" fillId="4" borderId="18" xfId="0" applyFont="1" applyFill="1" applyBorder="1" applyAlignment="1">
      <alignment horizontal="justify" vertical="top" wrapText="1"/>
    </xf>
    <xf numFmtId="0" fontId="28" fillId="2" borderId="18" xfId="0" applyFont="1" applyFill="1" applyBorder="1" applyAlignment="1">
      <alignment horizontal="center" vertical="top" wrapText="1"/>
    </xf>
    <xf numFmtId="0" fontId="27" fillId="2" borderId="18" xfId="0" applyFont="1" applyFill="1" applyBorder="1" applyAlignment="1">
      <alignment horizontal="center" vertical="top" wrapText="1"/>
    </xf>
    <xf numFmtId="0" fontId="27" fillId="2" borderId="18" xfId="0" applyFont="1" applyFill="1" applyBorder="1" applyAlignment="1">
      <alignment vertical="top" wrapText="1"/>
    </xf>
    <xf numFmtId="0" fontId="27" fillId="4" borderId="20" xfId="0" applyFont="1" applyFill="1" applyBorder="1" applyAlignment="1">
      <alignment horizontal="justify" vertical="top" wrapText="1"/>
    </xf>
    <xf numFmtId="0" fontId="27" fillId="4" borderId="18" xfId="0" applyFont="1" applyFill="1" applyBorder="1" applyAlignment="1">
      <alignment vertical="top" wrapText="1"/>
    </xf>
    <xf numFmtId="0" fontId="28" fillId="4" borderId="18" xfId="0" applyFont="1" applyFill="1" applyBorder="1" applyAlignment="1">
      <alignment horizontal="center" vertical="top" wrapText="1"/>
    </xf>
    <xf numFmtId="0" fontId="27" fillId="4" borderId="18" xfId="0" applyFont="1" applyFill="1" applyBorder="1" applyAlignment="1">
      <alignment horizontal="center" vertical="top" wrapText="1"/>
    </xf>
    <xf numFmtId="2" fontId="27" fillId="4" borderId="18" xfId="0" applyNumberFormat="1" applyFont="1" applyFill="1" applyBorder="1" applyAlignment="1">
      <alignment vertical="top" wrapText="1"/>
    </xf>
    <xf numFmtId="0" fontId="27" fillId="4" borderId="1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Border="1"/>
    <xf numFmtId="0" fontId="15" fillId="0" borderId="0" xfId="0" applyFont="1" applyAlignment="1">
      <alignment horizontal="center" vertical="justify"/>
    </xf>
    <xf numFmtId="0" fontId="28" fillId="0" borderId="0" xfId="0" applyFont="1" applyAlignment="1">
      <alignment vertical="justify"/>
    </xf>
    <xf numFmtId="0" fontId="30" fillId="0" borderId="0" xfId="0" applyFont="1" applyAlignment="1">
      <alignment horizontal="center" vertical="justify"/>
    </xf>
    <xf numFmtId="0" fontId="0" fillId="2" borderId="0" xfId="0" applyFill="1"/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4" fontId="0" fillId="2" borderId="0" xfId="0" applyNumberFormat="1" applyFill="1"/>
    <xf numFmtId="4" fontId="5" fillId="2" borderId="0" xfId="0" applyNumberFormat="1" applyFont="1" applyFill="1" applyBorder="1" applyAlignment="1">
      <alignment vertical="center" wrapText="1"/>
    </xf>
    <xf numFmtId="4" fontId="0" fillId="2" borderId="0" xfId="0" applyNumberFormat="1" applyFill="1" applyBorder="1"/>
    <xf numFmtId="0" fontId="0" fillId="2" borderId="0" xfId="0" applyFill="1" applyBorder="1"/>
    <xf numFmtId="0" fontId="0" fillId="2" borderId="0" xfId="0" applyNumberFormat="1" applyFill="1" applyBorder="1"/>
    <xf numFmtId="0" fontId="5" fillId="2" borderId="0" xfId="0" applyFont="1" applyFill="1" applyBorder="1" applyAlignment="1">
      <alignment horizontal="center" vertical="center" wrapText="1"/>
    </xf>
    <xf numFmtId="165" fontId="0" fillId="2" borderId="0" xfId="0" applyNumberFormat="1" applyFill="1"/>
    <xf numFmtId="49" fontId="8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4" fontId="0" fillId="2" borderId="27" xfId="0" applyNumberFormat="1" applyFill="1" applyBorder="1"/>
    <xf numFmtId="0" fontId="0" fillId="2" borderId="27" xfId="0" applyFill="1" applyBorder="1"/>
    <xf numFmtId="165" fontId="5" fillId="2" borderId="27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Border="1"/>
    <xf numFmtId="0" fontId="4" fillId="2" borderId="8" xfId="0" applyFont="1" applyFill="1" applyBorder="1" applyAlignment="1">
      <alignment horizontal="right" vertical="top" wrapText="1"/>
    </xf>
    <xf numFmtId="49" fontId="19" fillId="2" borderId="1" xfId="0" applyNumberFormat="1" applyFont="1" applyFill="1" applyBorder="1" applyAlignment="1">
      <alignment vertical="top" wrapText="1"/>
    </xf>
    <xf numFmtId="0" fontId="34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justify"/>
    </xf>
    <xf numFmtId="49" fontId="21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justify"/>
    </xf>
    <xf numFmtId="2" fontId="20" fillId="2" borderId="1" xfId="0" applyNumberFormat="1" applyFont="1" applyFill="1" applyBorder="1" applyAlignment="1">
      <alignment vertical="justify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justify"/>
    </xf>
    <xf numFmtId="0" fontId="18" fillId="2" borderId="0" xfId="0" applyFont="1" applyFill="1"/>
    <xf numFmtId="0" fontId="21" fillId="4" borderId="20" xfId="0" applyFont="1" applyFill="1" applyBorder="1" applyAlignment="1">
      <alignment horizontal="justify" vertical="top" wrapText="1"/>
    </xf>
    <xf numFmtId="0" fontId="21" fillId="4" borderId="17" xfId="0" applyFont="1" applyFill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36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top" wrapText="1"/>
    </xf>
    <xf numFmtId="0" fontId="21" fillId="4" borderId="18" xfId="0" applyFont="1" applyFill="1" applyBorder="1" applyAlignment="1">
      <alignment horizontal="center" vertical="top" wrapText="1"/>
    </xf>
    <xf numFmtId="0" fontId="21" fillId="4" borderId="18" xfId="0" applyFont="1" applyFill="1" applyBorder="1" applyAlignment="1">
      <alignment vertical="top" wrapText="1"/>
    </xf>
    <xf numFmtId="0" fontId="21" fillId="4" borderId="18" xfId="0" applyFont="1" applyFill="1" applyBorder="1" applyAlignment="1">
      <alignment vertical="center" wrapText="1"/>
    </xf>
    <xf numFmtId="0" fontId="36" fillId="4" borderId="18" xfId="0" applyFont="1" applyFill="1" applyBorder="1" applyAlignment="1">
      <alignment horizontal="center" vertical="top" wrapText="1"/>
    </xf>
    <xf numFmtId="0" fontId="21" fillId="4" borderId="18" xfId="0" applyFont="1" applyFill="1" applyBorder="1" applyAlignment="1">
      <alignment horizontal="justify" vertical="top" wrapText="1"/>
    </xf>
    <xf numFmtId="0" fontId="14" fillId="4" borderId="18" xfId="0" applyFont="1" applyFill="1" applyBorder="1" applyAlignment="1">
      <alignment vertical="top" wrapText="1"/>
    </xf>
    <xf numFmtId="0" fontId="21" fillId="4" borderId="17" xfId="0" applyFont="1" applyFill="1" applyBorder="1" applyAlignment="1">
      <alignment vertical="top" wrapText="1"/>
    </xf>
    <xf numFmtId="0" fontId="21" fillId="4" borderId="26" xfId="0" applyFont="1" applyFill="1" applyBorder="1" applyAlignment="1">
      <alignment vertical="top" wrapText="1"/>
    </xf>
    <xf numFmtId="0" fontId="21" fillId="4" borderId="20" xfId="0" applyFont="1" applyFill="1" applyBorder="1" applyAlignment="1">
      <alignment vertical="top" wrapText="1"/>
    </xf>
    <xf numFmtId="0" fontId="36" fillId="4" borderId="20" xfId="0" applyFont="1" applyFill="1" applyBorder="1" applyAlignment="1">
      <alignment horizontal="center" vertical="top" wrapText="1"/>
    </xf>
    <xf numFmtId="0" fontId="21" fillId="4" borderId="20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vertical="top" wrapText="1"/>
    </xf>
    <xf numFmtId="0" fontId="36" fillId="4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21" fillId="4" borderId="19" xfId="0" applyFont="1" applyFill="1" applyBorder="1" applyAlignment="1">
      <alignment horizontal="center" vertical="top" wrapText="1"/>
    </xf>
    <xf numFmtId="0" fontId="21" fillId="4" borderId="17" xfId="0" applyFont="1" applyFill="1" applyBorder="1" applyAlignment="1">
      <alignment horizontal="center" vertical="top" wrapText="1"/>
    </xf>
    <xf numFmtId="0" fontId="21" fillId="4" borderId="19" xfId="0" applyFont="1" applyFill="1" applyBorder="1" applyAlignment="1">
      <alignment vertical="top" wrapText="1"/>
    </xf>
    <xf numFmtId="0" fontId="21" fillId="4" borderId="17" xfId="0" applyFont="1" applyFill="1" applyBorder="1" applyAlignment="1">
      <alignment vertical="top" wrapText="1"/>
    </xf>
    <xf numFmtId="0" fontId="26" fillId="4" borderId="19" xfId="0" applyFont="1" applyFill="1" applyBorder="1" applyAlignment="1">
      <alignment vertical="top" wrapText="1"/>
    </xf>
    <xf numFmtId="0" fontId="26" fillId="4" borderId="17" xfId="0" applyFont="1" applyFill="1" applyBorder="1" applyAlignment="1">
      <alignment vertical="top" wrapText="1"/>
    </xf>
    <xf numFmtId="0" fontId="28" fillId="4" borderId="19" xfId="0" applyFont="1" applyFill="1" applyBorder="1" applyAlignment="1">
      <alignment horizontal="center" vertical="top" wrapText="1"/>
    </xf>
    <xf numFmtId="0" fontId="28" fillId="4" borderId="17" xfId="0" applyFont="1" applyFill="1" applyBorder="1" applyAlignment="1">
      <alignment horizontal="center" vertical="top" wrapText="1"/>
    </xf>
    <xf numFmtId="0" fontId="27" fillId="4" borderId="19" xfId="0" applyFont="1" applyFill="1" applyBorder="1" applyAlignment="1">
      <alignment horizontal="center" vertical="top" wrapText="1"/>
    </xf>
    <xf numFmtId="0" fontId="27" fillId="4" borderId="17" xfId="0" applyFont="1" applyFill="1" applyBorder="1" applyAlignment="1">
      <alignment horizontal="center" vertical="top" wrapText="1"/>
    </xf>
    <xf numFmtId="0" fontId="27" fillId="4" borderId="19" xfId="0" applyFont="1" applyFill="1" applyBorder="1" applyAlignment="1">
      <alignment vertical="top" wrapText="1"/>
    </xf>
    <xf numFmtId="0" fontId="27" fillId="4" borderId="17" xfId="0" applyFont="1" applyFill="1" applyBorder="1" applyAlignment="1">
      <alignment vertical="top" wrapText="1"/>
    </xf>
    <xf numFmtId="0" fontId="21" fillId="4" borderId="19" xfId="0" applyFont="1" applyFill="1" applyBorder="1" applyAlignment="1">
      <alignment horizontal="justify" vertical="top" wrapText="1"/>
    </xf>
    <xf numFmtId="0" fontId="21" fillId="4" borderId="17" xfId="0" applyFont="1" applyFill="1" applyBorder="1" applyAlignment="1">
      <alignment horizontal="justify" vertical="top" wrapText="1"/>
    </xf>
    <xf numFmtId="0" fontId="28" fillId="0" borderId="0" xfId="0" applyFont="1" applyBorder="1" applyAlignment="1">
      <alignment vertical="justify"/>
    </xf>
    <xf numFmtId="0" fontId="22" fillId="0" borderId="0" xfId="0" applyFont="1" applyBorder="1" applyAlignment="1">
      <alignment vertical="justify"/>
    </xf>
    <xf numFmtId="0" fontId="26" fillId="4" borderId="14" xfId="0" applyFont="1" applyFill="1" applyBorder="1" applyAlignment="1">
      <alignment horizontal="center" vertical="top" wrapText="1"/>
    </xf>
    <xf numFmtId="0" fontId="27" fillId="4" borderId="15" xfId="0" applyFont="1" applyFill="1" applyBorder="1" applyAlignment="1">
      <alignment horizontal="center" vertical="top" wrapText="1"/>
    </xf>
    <xf numFmtId="0" fontId="27" fillId="4" borderId="16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5" xfId="0" applyFont="1" applyFill="1" applyBorder="1" applyAlignment="1">
      <alignment horizontal="center" vertical="top" wrapText="1"/>
    </xf>
    <xf numFmtId="0" fontId="26" fillId="4" borderId="18" xfId="0" applyFont="1" applyFill="1" applyBorder="1" applyAlignment="1">
      <alignment horizontal="center" vertical="top" wrapText="1"/>
    </xf>
    <xf numFmtId="0" fontId="27" fillId="4" borderId="26" xfId="0" applyFont="1" applyFill="1" applyBorder="1" applyAlignment="1">
      <alignment vertical="top" wrapText="1"/>
    </xf>
    <xf numFmtId="0" fontId="36" fillId="4" borderId="19" xfId="0" applyFont="1" applyFill="1" applyBorder="1" applyAlignment="1">
      <alignment horizontal="center" vertical="center" wrapText="1"/>
    </xf>
    <xf numFmtId="0" fontId="36" fillId="4" borderId="26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top" wrapText="1"/>
    </xf>
    <xf numFmtId="0" fontId="26" fillId="4" borderId="15" xfId="0" applyFont="1" applyFill="1" applyBorder="1" applyAlignment="1">
      <alignment horizontal="center" vertical="top" wrapText="1"/>
    </xf>
    <xf numFmtId="0" fontId="26" fillId="4" borderId="16" xfId="0" applyFont="1" applyFill="1" applyBorder="1" applyAlignment="1">
      <alignment horizontal="center" vertical="top" wrapText="1"/>
    </xf>
    <xf numFmtId="0" fontId="34" fillId="4" borderId="14" xfId="0" applyFont="1" applyFill="1" applyBorder="1" applyAlignment="1">
      <alignment horizontal="center" vertical="top" wrapText="1"/>
    </xf>
    <xf numFmtId="0" fontId="34" fillId="4" borderId="15" xfId="0" applyFont="1" applyFill="1" applyBorder="1" applyAlignment="1">
      <alignment horizontal="center" vertical="top" wrapText="1"/>
    </xf>
    <xf numFmtId="0" fontId="34" fillId="4" borderId="16" xfId="0" applyFont="1" applyFill="1" applyBorder="1" applyAlignment="1">
      <alignment horizontal="center" vertical="top" wrapText="1"/>
    </xf>
    <xf numFmtId="0" fontId="26" fillId="4" borderId="14" xfId="0" applyFont="1" applyFill="1" applyBorder="1" applyAlignment="1">
      <alignment horizontal="justify" vertical="top" wrapText="1"/>
    </xf>
    <xf numFmtId="0" fontId="26" fillId="4" borderId="15" xfId="0" applyFont="1" applyFill="1" applyBorder="1" applyAlignment="1">
      <alignment horizontal="justify" vertical="top" wrapText="1"/>
    </xf>
    <xf numFmtId="0" fontId="26" fillId="4" borderId="16" xfId="0" applyFont="1" applyFill="1" applyBorder="1" applyAlignment="1">
      <alignment horizontal="justify" vertical="top" wrapText="1"/>
    </xf>
    <xf numFmtId="0" fontId="27" fillId="4" borderId="14" xfId="0" applyFont="1" applyFill="1" applyBorder="1" applyAlignment="1">
      <alignment horizontal="justify" vertical="top" wrapText="1"/>
    </xf>
    <xf numFmtId="0" fontId="27" fillId="4" borderId="15" xfId="0" applyFont="1" applyFill="1" applyBorder="1" applyAlignment="1">
      <alignment horizontal="justify" vertical="top" wrapText="1"/>
    </xf>
    <xf numFmtId="0" fontId="27" fillId="4" borderId="16" xfId="0" applyFont="1" applyFill="1" applyBorder="1" applyAlignment="1">
      <alignment horizontal="justify" vertical="top" wrapText="1"/>
    </xf>
    <xf numFmtId="0" fontId="26" fillId="4" borderId="21" xfId="0" applyFont="1" applyFill="1" applyBorder="1" applyAlignment="1">
      <alignment vertical="top" wrapText="1"/>
    </xf>
    <xf numFmtId="0" fontId="26" fillId="4" borderId="22" xfId="0" applyFont="1" applyFill="1" applyBorder="1" applyAlignment="1">
      <alignment vertical="top" wrapText="1"/>
    </xf>
    <xf numFmtId="0" fontId="26" fillId="4" borderId="23" xfId="0" applyFont="1" applyFill="1" applyBorder="1" applyAlignment="1">
      <alignment vertical="top" wrapText="1"/>
    </xf>
    <xf numFmtId="0" fontId="37" fillId="0" borderId="17" xfId="0" applyFont="1" applyBorder="1" applyAlignment="1">
      <alignment horizontal="center" wrapText="1"/>
    </xf>
    <xf numFmtId="0" fontId="34" fillId="4" borderId="14" xfId="0" applyFont="1" applyFill="1" applyBorder="1" applyAlignment="1">
      <alignment vertical="top" wrapText="1"/>
    </xf>
    <xf numFmtId="0" fontId="34" fillId="4" borderId="15" xfId="0" applyFont="1" applyFill="1" applyBorder="1" applyAlignment="1">
      <alignment vertical="top" wrapText="1"/>
    </xf>
    <xf numFmtId="0" fontId="34" fillId="4" borderId="16" xfId="0" applyFont="1" applyFill="1" applyBorder="1" applyAlignment="1">
      <alignment vertical="top" wrapText="1"/>
    </xf>
    <xf numFmtId="0" fontId="26" fillId="4" borderId="14" xfId="0" applyFont="1" applyFill="1" applyBorder="1" applyAlignment="1">
      <alignment vertical="top" wrapText="1"/>
    </xf>
    <xf numFmtId="0" fontId="26" fillId="4" borderId="15" xfId="0" applyFont="1" applyFill="1" applyBorder="1" applyAlignment="1">
      <alignment vertical="top" wrapText="1"/>
    </xf>
    <xf numFmtId="0" fontId="26" fillId="4" borderId="16" xfId="0" applyFont="1" applyFill="1" applyBorder="1" applyAlignment="1">
      <alignment vertical="top" wrapText="1"/>
    </xf>
    <xf numFmtId="0" fontId="25" fillId="0" borderId="2" xfId="0" applyFont="1" applyBorder="1" applyAlignment="1">
      <alignment horizontal="center" vertical="justify"/>
    </xf>
    <xf numFmtId="0" fontId="25" fillId="0" borderId="13" xfId="0" applyFont="1" applyBorder="1" applyAlignment="1">
      <alignment horizontal="center" vertical="justify"/>
    </xf>
    <xf numFmtId="0" fontId="25" fillId="0" borderId="4" xfId="0" applyFont="1" applyBorder="1" applyAlignment="1">
      <alignment horizontal="center" vertical="justify"/>
    </xf>
    <xf numFmtId="0" fontId="25" fillId="0" borderId="5" xfId="0" applyFont="1" applyBorder="1" applyAlignment="1">
      <alignment horizontal="center" vertical="justify"/>
    </xf>
    <xf numFmtId="0" fontId="25" fillId="0" borderId="2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justify"/>
    </xf>
    <xf numFmtId="0" fontId="25" fillId="0" borderId="9" xfId="0" applyFont="1" applyBorder="1" applyAlignment="1">
      <alignment horizontal="center" vertical="justify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49" fontId="8" fillId="2" borderId="8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top" wrapText="1"/>
    </xf>
    <xf numFmtId="49" fontId="23" fillId="2" borderId="1" xfId="0" applyNumberFormat="1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0" fontId="32" fillId="2" borderId="8" xfId="0" applyFont="1" applyFill="1" applyBorder="1" applyAlignment="1">
      <alignment horizontal="left" vertical="top" wrapText="1"/>
    </xf>
    <xf numFmtId="0" fontId="32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165" fontId="20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left" vertical="top" wrapText="1"/>
    </xf>
    <xf numFmtId="49" fontId="8" fillId="2" borderId="8" xfId="0" applyNumberFormat="1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justify"/>
    </xf>
    <xf numFmtId="0" fontId="7" fillId="2" borderId="8" xfId="0" applyFont="1" applyFill="1" applyBorder="1" applyAlignment="1">
      <alignment horizontal="left" vertical="justify"/>
    </xf>
    <xf numFmtId="0" fontId="7" fillId="2" borderId="3" xfId="0" applyFont="1" applyFill="1" applyBorder="1" applyAlignment="1">
      <alignment horizontal="left" vertical="justify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justify"/>
    </xf>
    <xf numFmtId="0" fontId="9" fillId="2" borderId="3" xfId="0" applyFont="1" applyFill="1" applyBorder="1" applyAlignment="1">
      <alignment horizontal="center" vertical="justify"/>
    </xf>
    <xf numFmtId="0" fontId="9" fillId="2" borderId="1" xfId="0" applyFont="1" applyFill="1" applyBorder="1" applyAlignment="1">
      <alignment horizontal="center" vertical="justify"/>
    </xf>
    <xf numFmtId="0" fontId="9" fillId="2" borderId="6" xfId="0" applyFont="1" applyFill="1" applyBorder="1" applyAlignment="1">
      <alignment horizontal="center" vertical="justify"/>
    </xf>
    <xf numFmtId="0" fontId="9" fillId="2" borderId="7" xfId="0" applyFont="1" applyFill="1" applyBorder="1" applyAlignment="1">
      <alignment horizontal="center" vertical="justify"/>
    </xf>
    <xf numFmtId="164" fontId="9" fillId="2" borderId="2" xfId="0" applyNumberFormat="1" applyFont="1" applyFill="1" applyBorder="1" applyAlignment="1">
      <alignment horizontal="center" vertical="justify"/>
    </xf>
    <xf numFmtId="164" fontId="9" fillId="2" borderId="3" xfId="0" applyNumberFormat="1" applyFont="1" applyFill="1" applyBorder="1" applyAlignment="1">
      <alignment horizontal="center" vertical="justify"/>
    </xf>
    <xf numFmtId="0" fontId="1" fillId="3" borderId="2" xfId="0" applyFont="1" applyFill="1" applyBorder="1" applyAlignment="1">
      <alignment horizontal="center" vertical="justify"/>
    </xf>
    <xf numFmtId="0" fontId="1" fillId="3" borderId="3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justify"/>
    </xf>
    <xf numFmtId="0" fontId="9" fillId="0" borderId="9" xfId="0" applyFont="1" applyBorder="1" applyAlignment="1">
      <alignment horizontal="left" vertical="justify"/>
    </xf>
    <xf numFmtId="0" fontId="9" fillId="0" borderId="5" xfId="0" applyFont="1" applyBorder="1" applyAlignment="1">
      <alignment horizontal="left" vertical="justify"/>
    </xf>
    <xf numFmtId="164" fontId="6" fillId="2" borderId="8" xfId="0" applyNumberFormat="1" applyFont="1" applyFill="1" applyBorder="1" applyAlignment="1">
      <alignment horizontal="left" vertical="justify"/>
    </xf>
    <xf numFmtId="164" fontId="6" fillId="2" borderId="3" xfId="0" applyNumberFormat="1" applyFont="1" applyFill="1" applyBorder="1" applyAlignment="1">
      <alignment horizontal="left" vertical="justify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" fillId="3" borderId="11" xfId="0" applyFont="1" applyFill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3" borderId="9" xfId="0" applyFont="1" applyFill="1" applyBorder="1" applyAlignment="1">
      <alignment horizontal="left" vertical="justify"/>
    </xf>
    <xf numFmtId="0" fontId="1" fillId="3" borderId="9" xfId="0" applyFont="1" applyFill="1" applyBorder="1" applyAlignment="1">
      <alignment horizontal="center" vertical="justify"/>
    </xf>
    <xf numFmtId="0" fontId="1" fillId="3" borderId="2" xfId="0" applyFont="1" applyFill="1" applyBorder="1" applyAlignment="1">
      <alignment horizontal="left" vertical="justify"/>
    </xf>
    <xf numFmtId="0" fontId="1" fillId="3" borderId="3" xfId="0" applyFont="1" applyFill="1" applyBorder="1" applyAlignment="1">
      <alignment horizontal="left" vertical="justify"/>
    </xf>
    <xf numFmtId="0" fontId="2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justify"/>
    </xf>
    <xf numFmtId="0" fontId="1" fillId="3" borderId="9" xfId="0" applyFont="1" applyFill="1" applyBorder="1" applyAlignment="1">
      <alignment horizontal="left" vertical="justify" wrapText="1"/>
    </xf>
    <xf numFmtId="0" fontId="10" fillId="3" borderId="2" xfId="0" applyFont="1" applyFill="1" applyBorder="1" applyAlignment="1">
      <alignment horizontal="left" vertical="justify"/>
    </xf>
    <xf numFmtId="164" fontId="6" fillId="2" borderId="2" xfId="0" applyNumberFormat="1" applyFont="1" applyFill="1" applyBorder="1" applyAlignment="1">
      <alignment horizontal="left" vertical="justify"/>
    </xf>
    <xf numFmtId="0" fontId="0" fillId="0" borderId="8" xfId="0" applyBorder="1"/>
    <xf numFmtId="0" fontId="0" fillId="0" borderId="3" xfId="0" applyBorder="1"/>
    <xf numFmtId="0" fontId="10" fillId="3" borderId="3" xfId="0" applyFont="1" applyFill="1" applyBorder="1" applyAlignment="1">
      <alignment horizontal="left" vertical="justify"/>
    </xf>
    <xf numFmtId="0" fontId="0" fillId="0" borderId="8" xfId="0" applyBorder="1" applyAlignment="1"/>
    <xf numFmtId="0" fontId="0" fillId="0" borderId="3" xfId="0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164" fontId="8" fillId="2" borderId="2" xfId="0" applyNumberFormat="1" applyFont="1" applyFill="1" applyBorder="1" applyAlignment="1">
      <alignment horizontal="center" vertical="justify"/>
    </xf>
    <xf numFmtId="164" fontId="8" fillId="2" borderId="8" xfId="0" applyNumberFormat="1" applyFont="1" applyFill="1" applyBorder="1" applyAlignment="1">
      <alignment horizontal="center" vertical="justify"/>
    </xf>
    <xf numFmtId="164" fontId="8" fillId="2" borderId="3" xfId="0" applyNumberFormat="1" applyFont="1" applyFill="1" applyBorder="1" applyAlignment="1">
      <alignment horizontal="center" vertical="justify"/>
    </xf>
    <xf numFmtId="0" fontId="1" fillId="3" borderId="2" xfId="0" applyFont="1" applyFill="1" applyBorder="1" applyAlignment="1">
      <alignment horizontal="left" vertical="justify" wrapText="1"/>
    </xf>
    <xf numFmtId="164" fontId="6" fillId="2" borderId="2" xfId="0" applyNumberFormat="1" applyFont="1" applyFill="1" applyBorder="1" applyAlignment="1">
      <alignment horizontal="center" vertical="justify"/>
    </xf>
    <xf numFmtId="164" fontId="6" fillId="2" borderId="8" xfId="0" applyNumberFormat="1" applyFont="1" applyFill="1" applyBorder="1" applyAlignment="1">
      <alignment horizontal="center" vertical="justify"/>
    </xf>
    <xf numFmtId="164" fontId="6" fillId="2" borderId="3" xfId="0" applyNumberFormat="1" applyFont="1" applyFill="1" applyBorder="1" applyAlignment="1">
      <alignment horizontal="center" vertical="justify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justify" wrapText="1"/>
    </xf>
    <xf numFmtId="166" fontId="1" fillId="3" borderId="2" xfId="0" applyNumberFormat="1" applyFont="1" applyFill="1" applyBorder="1" applyAlignment="1">
      <alignment horizontal="left" vertical="justify"/>
    </xf>
    <xf numFmtId="166" fontId="1" fillId="3" borderId="3" xfId="0" applyNumberFormat="1" applyFont="1" applyFill="1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0" fillId="0" borderId="8" xfId="0" applyBorder="1" applyAlignment="1">
      <alignment horizontal="left" vertical="justify"/>
    </xf>
    <xf numFmtId="0" fontId="1" fillId="3" borderId="11" xfId="0" applyFont="1" applyFill="1" applyBorder="1" applyAlignment="1">
      <alignment horizontal="center" vertical="justify" wrapText="1"/>
    </xf>
    <xf numFmtId="0" fontId="7" fillId="2" borderId="2" xfId="0" applyFont="1" applyFill="1" applyBorder="1" applyAlignment="1">
      <alignment vertical="justify"/>
    </xf>
    <xf numFmtId="0" fontId="7" fillId="2" borderId="3" xfId="0" applyFont="1" applyFill="1" applyBorder="1" applyAlignment="1">
      <alignment vertical="justify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opLeftCell="A40" zoomScaleSheetLayoutView="100" workbookViewId="0">
      <selection activeCell="J54" sqref="J54"/>
    </sheetView>
  </sheetViews>
  <sheetFormatPr defaultColWidth="8.85546875" defaultRowHeight="15"/>
  <cols>
    <col min="1" max="1" width="8.85546875" style="133"/>
    <col min="2" max="2" width="29.140625" style="133" customWidth="1"/>
    <col min="3" max="3" width="10.7109375" style="133" customWidth="1"/>
    <col min="4" max="4" width="20.42578125" style="133" customWidth="1"/>
    <col min="5" max="5" width="19.28515625" style="133" customWidth="1"/>
    <col min="6" max="6" width="13.7109375" style="133" customWidth="1"/>
    <col min="7" max="7" width="14.85546875" style="133" customWidth="1"/>
    <col min="8" max="8" width="19.7109375" style="133" customWidth="1"/>
    <col min="9" max="16384" width="8.85546875" style="133"/>
  </cols>
  <sheetData>
    <row r="1" spans="1:10">
      <c r="G1" s="268" t="s">
        <v>484</v>
      </c>
      <c r="H1" s="268"/>
      <c r="I1" s="268"/>
    </row>
    <row r="3" spans="1:10">
      <c r="D3" s="269" t="s">
        <v>485</v>
      </c>
      <c r="E3" s="269"/>
      <c r="F3" s="269"/>
      <c r="G3" s="134"/>
      <c r="H3" s="134"/>
    </row>
    <row r="4" spans="1:10">
      <c r="D4" s="269" t="s">
        <v>486</v>
      </c>
      <c r="E4" s="269"/>
      <c r="F4" s="269"/>
      <c r="G4" s="134"/>
      <c r="H4" s="134"/>
    </row>
    <row r="5" spans="1:10">
      <c r="D5" s="269" t="s">
        <v>487</v>
      </c>
      <c r="E5" s="269"/>
      <c r="F5" s="269"/>
      <c r="G5" s="134"/>
      <c r="H5" s="134"/>
    </row>
    <row r="6" spans="1:10">
      <c r="C6" s="270" t="s">
        <v>544</v>
      </c>
      <c r="D6" s="270"/>
      <c r="E6" s="270"/>
      <c r="F6" s="270"/>
      <c r="G6" s="270"/>
      <c r="H6" s="134"/>
      <c r="I6" s="134"/>
      <c r="J6" s="134"/>
    </row>
    <row r="7" spans="1:10">
      <c r="C7" s="270"/>
      <c r="D7" s="270"/>
      <c r="E7" s="270"/>
      <c r="F7" s="270"/>
      <c r="G7" s="270"/>
      <c r="H7" s="134"/>
      <c r="I7" s="134"/>
      <c r="J7" s="134"/>
    </row>
    <row r="8" spans="1:10">
      <c r="C8" s="270"/>
      <c r="D8" s="270"/>
      <c r="E8" s="270"/>
      <c r="F8" s="270"/>
      <c r="G8" s="270"/>
      <c r="H8" s="134"/>
      <c r="I8" s="134"/>
      <c r="J8" s="134"/>
    </row>
    <row r="10" spans="1:10" ht="19.899999999999999" customHeight="1">
      <c r="A10" s="263" t="s">
        <v>48</v>
      </c>
      <c r="B10" s="259" t="s">
        <v>488</v>
      </c>
      <c r="C10" s="259" t="s">
        <v>489</v>
      </c>
      <c r="D10" s="261" t="s">
        <v>490</v>
      </c>
      <c r="E10" s="267"/>
      <c r="F10" s="267"/>
      <c r="G10" s="262"/>
      <c r="H10" s="259" t="s">
        <v>491</v>
      </c>
    </row>
    <row r="11" spans="1:10" ht="57.6" customHeight="1">
      <c r="A11" s="264"/>
      <c r="B11" s="266"/>
      <c r="C11" s="266"/>
      <c r="D11" s="259" t="s">
        <v>492</v>
      </c>
      <c r="E11" s="259" t="s">
        <v>493</v>
      </c>
      <c r="F11" s="261" t="s">
        <v>494</v>
      </c>
      <c r="G11" s="262"/>
      <c r="H11" s="266"/>
    </row>
    <row r="12" spans="1:10" ht="15.75" thickBot="1">
      <c r="A12" s="265"/>
      <c r="B12" s="260"/>
      <c r="C12" s="260"/>
      <c r="D12" s="260"/>
      <c r="E12" s="260"/>
      <c r="F12" s="135" t="s">
        <v>495</v>
      </c>
      <c r="G12" s="135" t="s">
        <v>496</v>
      </c>
      <c r="H12" s="260"/>
    </row>
    <row r="13" spans="1:10" ht="16.5" customHeight="1" thickBot="1">
      <c r="A13" s="228" t="s">
        <v>497</v>
      </c>
      <c r="B13" s="238"/>
      <c r="C13" s="238"/>
      <c r="D13" s="238"/>
      <c r="E13" s="238"/>
      <c r="F13" s="238"/>
      <c r="G13" s="238"/>
      <c r="H13" s="239"/>
    </row>
    <row r="14" spans="1:10" ht="111" thickBot="1">
      <c r="A14" s="136">
        <v>1</v>
      </c>
      <c r="B14" s="137" t="s">
        <v>498</v>
      </c>
      <c r="C14" s="138" t="s">
        <v>56</v>
      </c>
      <c r="D14" s="139">
        <v>100</v>
      </c>
      <c r="E14" s="139">
        <v>100</v>
      </c>
      <c r="F14" s="139">
        <v>100</v>
      </c>
      <c r="G14" s="139">
        <v>100</v>
      </c>
      <c r="H14" s="140"/>
    </row>
    <row r="15" spans="1:10" ht="31.5">
      <c r="A15" s="216">
        <v>2</v>
      </c>
      <c r="B15" s="141" t="s">
        <v>499</v>
      </c>
      <c r="C15" s="218" t="s">
        <v>56</v>
      </c>
      <c r="D15" s="220">
        <v>93.5</v>
      </c>
      <c r="E15" s="220">
        <v>100</v>
      </c>
      <c r="F15" s="220">
        <v>100</v>
      </c>
      <c r="G15" s="220">
        <v>100</v>
      </c>
      <c r="H15" s="222"/>
    </row>
    <row r="16" spans="1:10" ht="177" thickBot="1">
      <c r="A16" s="217"/>
      <c r="B16" s="142" t="s">
        <v>555</v>
      </c>
      <c r="C16" s="219"/>
      <c r="D16" s="221"/>
      <c r="E16" s="221"/>
      <c r="F16" s="221"/>
      <c r="G16" s="221"/>
      <c r="H16" s="223"/>
    </row>
    <row r="17" spans="1:8" ht="15.75">
      <c r="A17" s="216">
        <v>3</v>
      </c>
      <c r="B17" s="141"/>
      <c r="C17" s="218" t="s">
        <v>56</v>
      </c>
      <c r="D17" s="220">
        <v>85</v>
      </c>
      <c r="E17" s="220">
        <v>86</v>
      </c>
      <c r="F17" s="220">
        <v>87</v>
      </c>
      <c r="G17" s="220">
        <v>87</v>
      </c>
      <c r="H17" s="222"/>
    </row>
    <row r="18" spans="1:8" ht="137.25" customHeight="1" thickBot="1">
      <c r="A18" s="217"/>
      <c r="B18" s="142" t="s">
        <v>549</v>
      </c>
      <c r="C18" s="219"/>
      <c r="D18" s="221"/>
      <c r="E18" s="221"/>
      <c r="F18" s="221"/>
      <c r="G18" s="221"/>
      <c r="H18" s="223"/>
    </row>
    <row r="19" spans="1:8" ht="15.75" customHeight="1" thickBot="1">
      <c r="A19" s="228" t="s">
        <v>550</v>
      </c>
      <c r="B19" s="238"/>
      <c r="C19" s="238"/>
      <c r="D19" s="238"/>
      <c r="E19" s="238"/>
      <c r="F19" s="238"/>
      <c r="G19" s="238"/>
      <c r="H19" s="239"/>
    </row>
    <row r="20" spans="1:8" ht="95.25" thickBot="1">
      <c r="A20" s="136">
        <v>1</v>
      </c>
      <c r="B20" s="142" t="s">
        <v>545</v>
      </c>
      <c r="C20" s="143" t="s">
        <v>56</v>
      </c>
      <c r="D20" s="144">
        <v>100</v>
      </c>
      <c r="E20" s="144">
        <v>100</v>
      </c>
      <c r="F20" s="144">
        <v>100</v>
      </c>
      <c r="G20" s="143">
        <v>100</v>
      </c>
      <c r="H20" s="144"/>
    </row>
    <row r="21" spans="1:8" ht="110.25" customHeight="1" thickBot="1">
      <c r="A21" s="136">
        <v>2</v>
      </c>
      <c r="B21" s="145" t="s">
        <v>556</v>
      </c>
      <c r="C21" s="144" t="s">
        <v>56</v>
      </c>
      <c r="D21" s="144">
        <v>55</v>
      </c>
      <c r="E21" s="144">
        <v>57.8</v>
      </c>
      <c r="F21" s="144">
        <v>57.8</v>
      </c>
      <c r="G21" s="144">
        <v>57.8</v>
      </c>
      <c r="H21" s="142"/>
    </row>
    <row r="22" spans="1:8" ht="95.25" thickBot="1">
      <c r="A22" s="136">
        <v>3</v>
      </c>
      <c r="B22" s="142" t="s">
        <v>546</v>
      </c>
      <c r="C22" s="144" t="s">
        <v>56</v>
      </c>
      <c r="D22" s="144">
        <v>13.5</v>
      </c>
      <c r="E22" s="144">
        <v>27.7</v>
      </c>
      <c r="F22" s="144">
        <v>18.399999999999999</v>
      </c>
      <c r="G22" s="144">
        <v>18.399999999999999</v>
      </c>
      <c r="H22" s="142"/>
    </row>
    <row r="23" spans="1:8" ht="16.5" thickBot="1">
      <c r="A23" s="256" t="s">
        <v>500</v>
      </c>
      <c r="B23" s="257"/>
      <c r="C23" s="257"/>
      <c r="D23" s="257"/>
      <c r="E23" s="257"/>
      <c r="F23" s="257"/>
      <c r="G23" s="257"/>
      <c r="H23" s="258"/>
    </row>
    <row r="24" spans="1:8" ht="84.75" customHeight="1" thickBot="1">
      <c r="A24" s="136">
        <v>1</v>
      </c>
      <c r="B24" s="199" t="s">
        <v>501</v>
      </c>
      <c r="C24" s="195" t="s">
        <v>56</v>
      </c>
      <c r="D24" s="195">
        <v>44.3</v>
      </c>
      <c r="E24" s="195">
        <v>65</v>
      </c>
      <c r="F24" s="195">
        <v>75</v>
      </c>
      <c r="G24" s="195">
        <v>75</v>
      </c>
      <c r="H24" s="195"/>
    </row>
    <row r="25" spans="1:8" ht="95.25" thickBot="1">
      <c r="A25" s="136">
        <v>2</v>
      </c>
      <c r="B25" s="199" t="s">
        <v>502</v>
      </c>
      <c r="C25" s="198" t="s">
        <v>56</v>
      </c>
      <c r="D25" s="195" t="s">
        <v>503</v>
      </c>
      <c r="E25" s="195" t="s">
        <v>503</v>
      </c>
      <c r="F25" s="195">
        <v>0</v>
      </c>
      <c r="G25" s="195">
        <v>0</v>
      </c>
      <c r="H25" s="195">
        <v>0</v>
      </c>
    </row>
    <row r="26" spans="1:8" ht="126.75" thickBot="1">
      <c r="A26" s="136">
        <v>3</v>
      </c>
      <c r="B26" s="199" t="s">
        <v>504</v>
      </c>
      <c r="C26" s="195" t="s">
        <v>505</v>
      </c>
      <c r="D26" s="195">
        <v>1.66</v>
      </c>
      <c r="E26" s="195">
        <v>1.62</v>
      </c>
      <c r="F26" s="195">
        <v>1.52</v>
      </c>
      <c r="G26" s="195">
        <v>1.52</v>
      </c>
      <c r="H26" s="196"/>
    </row>
    <row r="27" spans="1:8" ht="78.75" customHeight="1">
      <c r="A27" s="222">
        <v>4</v>
      </c>
      <c r="B27" s="224" t="s">
        <v>506</v>
      </c>
      <c r="C27" s="212" t="s">
        <v>56</v>
      </c>
      <c r="D27" s="212">
        <v>100</v>
      </c>
      <c r="E27" s="212">
        <v>100</v>
      </c>
      <c r="F27" s="212">
        <v>100</v>
      </c>
      <c r="G27" s="212">
        <v>100</v>
      </c>
      <c r="H27" s="214"/>
    </row>
    <row r="28" spans="1:8" ht="15.75" thickBot="1">
      <c r="A28" s="223"/>
      <c r="B28" s="225"/>
      <c r="C28" s="213"/>
      <c r="D28" s="213"/>
      <c r="E28" s="213"/>
      <c r="F28" s="213"/>
      <c r="G28" s="213"/>
      <c r="H28" s="215"/>
    </row>
    <row r="29" spans="1:8">
      <c r="A29" s="222">
        <v>5</v>
      </c>
      <c r="B29" s="224" t="s">
        <v>506</v>
      </c>
      <c r="C29" s="212" t="s">
        <v>56</v>
      </c>
      <c r="D29" s="212">
        <v>100</v>
      </c>
      <c r="E29" s="212">
        <v>100</v>
      </c>
      <c r="F29" s="212">
        <v>100</v>
      </c>
      <c r="G29" s="212">
        <v>100</v>
      </c>
      <c r="H29" s="214"/>
    </row>
    <row r="30" spans="1:8" ht="90" customHeight="1" thickBot="1">
      <c r="A30" s="223"/>
      <c r="B30" s="225"/>
      <c r="C30" s="213"/>
      <c r="D30" s="213"/>
      <c r="E30" s="213"/>
      <c r="F30" s="213"/>
      <c r="G30" s="213"/>
      <c r="H30" s="215"/>
    </row>
    <row r="31" spans="1:8" ht="60.75" thickBot="1">
      <c r="A31" s="136">
        <v>6</v>
      </c>
      <c r="B31" s="200" t="s">
        <v>547</v>
      </c>
      <c r="C31" s="198" t="s">
        <v>56</v>
      </c>
      <c r="D31" s="195">
        <v>0</v>
      </c>
      <c r="E31" s="195">
        <v>100</v>
      </c>
      <c r="F31" s="195">
        <v>100</v>
      </c>
      <c r="G31" s="195">
        <v>100</v>
      </c>
      <c r="H31" s="142"/>
    </row>
    <row r="32" spans="1:8" ht="75.75" thickBot="1">
      <c r="A32" s="136">
        <v>7</v>
      </c>
      <c r="B32" s="200" t="s">
        <v>548</v>
      </c>
      <c r="C32" s="198" t="s">
        <v>56</v>
      </c>
      <c r="D32" s="195">
        <v>0</v>
      </c>
      <c r="E32" s="195">
        <v>2</v>
      </c>
      <c r="F32" s="195">
        <v>1</v>
      </c>
      <c r="G32" s="195">
        <v>1</v>
      </c>
      <c r="H32" s="142"/>
    </row>
    <row r="33" spans="1:8" ht="16.5" thickBot="1">
      <c r="A33" s="253" t="s">
        <v>551</v>
      </c>
      <c r="B33" s="254"/>
      <c r="C33" s="254"/>
      <c r="D33" s="254"/>
      <c r="E33" s="254"/>
      <c r="F33" s="254"/>
      <c r="G33" s="254"/>
      <c r="H33" s="255"/>
    </row>
    <row r="34" spans="1:8" ht="174" thickBot="1">
      <c r="A34" s="191">
        <v>1</v>
      </c>
      <c r="B34" s="196" t="s">
        <v>557</v>
      </c>
      <c r="C34" s="198" t="s">
        <v>56</v>
      </c>
      <c r="D34" s="195">
        <v>30</v>
      </c>
      <c r="E34" s="195">
        <v>27</v>
      </c>
      <c r="F34" s="195">
        <v>28</v>
      </c>
      <c r="G34" s="195">
        <v>28</v>
      </c>
      <c r="H34" s="196"/>
    </row>
    <row r="35" spans="1:8" ht="174" thickBot="1">
      <c r="A35" s="191">
        <v>2</v>
      </c>
      <c r="B35" s="196" t="s">
        <v>557</v>
      </c>
      <c r="C35" s="198" t="s">
        <v>56</v>
      </c>
      <c r="D35" s="195">
        <v>30</v>
      </c>
      <c r="E35" s="195">
        <v>27</v>
      </c>
      <c r="F35" s="195">
        <v>28</v>
      </c>
      <c r="G35" s="195">
        <v>28</v>
      </c>
      <c r="H35" s="196"/>
    </row>
    <row r="36" spans="1:8" ht="142.5" thickBot="1">
      <c r="A36" s="191">
        <v>2</v>
      </c>
      <c r="B36" s="196" t="s">
        <v>558</v>
      </c>
      <c r="C36" s="198" t="s">
        <v>56</v>
      </c>
      <c r="D36" s="195">
        <v>30</v>
      </c>
      <c r="E36" s="195">
        <v>83</v>
      </c>
      <c r="F36" s="195">
        <v>84</v>
      </c>
      <c r="G36" s="195">
        <v>84</v>
      </c>
      <c r="H36" s="196"/>
    </row>
    <row r="37" spans="1:8" ht="126.75" thickBot="1">
      <c r="A37" s="191">
        <v>3</v>
      </c>
      <c r="B37" s="196" t="s">
        <v>559</v>
      </c>
      <c r="C37" s="198" t="s">
        <v>56</v>
      </c>
      <c r="D37" s="195">
        <v>1</v>
      </c>
      <c r="E37" s="195">
        <v>3</v>
      </c>
      <c r="F37" s="198">
        <v>3</v>
      </c>
      <c r="G37" s="198">
        <v>3</v>
      </c>
      <c r="H37" s="196"/>
    </row>
    <row r="38" spans="1:8" ht="63" customHeight="1">
      <c r="A38" s="214">
        <v>4</v>
      </c>
      <c r="B38" s="224" t="s">
        <v>560</v>
      </c>
      <c r="C38" s="212" t="s">
        <v>507</v>
      </c>
      <c r="D38" s="212">
        <v>90</v>
      </c>
      <c r="E38" s="212">
        <v>110</v>
      </c>
      <c r="F38" s="212">
        <v>110</v>
      </c>
      <c r="G38" s="212">
        <v>110</v>
      </c>
      <c r="H38" s="214"/>
    </row>
    <row r="39" spans="1:8" ht="15.75" thickBot="1">
      <c r="A39" s="215"/>
      <c r="B39" s="225"/>
      <c r="C39" s="213"/>
      <c r="D39" s="213"/>
      <c r="E39" s="213"/>
      <c r="F39" s="213"/>
      <c r="G39" s="213"/>
      <c r="H39" s="215"/>
    </row>
    <row r="40" spans="1:8" ht="16.5" thickBot="1">
      <c r="A40" s="228" t="s">
        <v>508</v>
      </c>
      <c r="B40" s="238"/>
      <c r="C40" s="238"/>
      <c r="D40" s="238"/>
      <c r="E40" s="238"/>
      <c r="F40" s="238"/>
      <c r="G40" s="238"/>
      <c r="H40" s="239"/>
    </row>
    <row r="41" spans="1:8" ht="48" thickBot="1">
      <c r="A41" s="136">
        <v>1</v>
      </c>
      <c r="B41" s="142" t="s">
        <v>509</v>
      </c>
      <c r="C41" s="144" t="s">
        <v>56</v>
      </c>
      <c r="D41" s="144">
        <v>17</v>
      </c>
      <c r="E41" s="144">
        <v>40</v>
      </c>
      <c r="F41" s="144">
        <v>45</v>
      </c>
      <c r="G41" s="144">
        <v>45</v>
      </c>
      <c r="H41" s="142"/>
    </row>
    <row r="42" spans="1:8" ht="111" thickBot="1">
      <c r="A42" s="136">
        <v>2</v>
      </c>
      <c r="B42" s="142" t="s">
        <v>510</v>
      </c>
      <c r="C42" s="144" t="s">
        <v>56</v>
      </c>
      <c r="D42" s="144">
        <v>91.5</v>
      </c>
      <c r="E42" s="144">
        <v>100</v>
      </c>
      <c r="F42" s="144">
        <v>100</v>
      </c>
      <c r="G42" s="144">
        <v>97.6</v>
      </c>
      <c r="H42" s="142" t="s">
        <v>511</v>
      </c>
    </row>
    <row r="43" spans="1:8" ht="95.25" thickBot="1">
      <c r="A43" s="136">
        <v>3</v>
      </c>
      <c r="B43" s="142" t="s">
        <v>512</v>
      </c>
      <c r="C43" s="144" t="s">
        <v>56</v>
      </c>
      <c r="D43" s="144">
        <v>70</v>
      </c>
      <c r="E43" s="144">
        <v>75</v>
      </c>
      <c r="F43" s="144">
        <v>85</v>
      </c>
      <c r="G43" s="144">
        <v>85</v>
      </c>
      <c r="H43" s="142"/>
    </row>
    <row r="44" spans="1:8" ht="95.25" thickBot="1">
      <c r="A44" s="136">
        <v>4</v>
      </c>
      <c r="B44" s="142" t="s">
        <v>513</v>
      </c>
      <c r="C44" s="144" t="s">
        <v>56</v>
      </c>
      <c r="D44" s="144">
        <v>99.5</v>
      </c>
      <c r="E44" s="144">
        <v>100</v>
      </c>
      <c r="F44" s="144">
        <v>100</v>
      </c>
      <c r="G44" s="144">
        <v>100</v>
      </c>
      <c r="H44" s="142"/>
    </row>
    <row r="45" spans="1:8" ht="79.5" thickBot="1">
      <c r="A45" s="136">
        <v>5</v>
      </c>
      <c r="B45" s="142" t="s">
        <v>514</v>
      </c>
      <c r="C45" s="144" t="s">
        <v>56</v>
      </c>
      <c r="D45" s="144">
        <v>99.8</v>
      </c>
      <c r="E45" s="144">
        <v>100</v>
      </c>
      <c r="F45" s="144">
        <v>100</v>
      </c>
      <c r="G45" s="144">
        <v>100</v>
      </c>
      <c r="H45" s="142"/>
    </row>
    <row r="46" spans="1:8" ht="16.5" thickBot="1">
      <c r="A46" s="228" t="s">
        <v>515</v>
      </c>
      <c r="B46" s="238"/>
      <c r="C46" s="238"/>
      <c r="D46" s="238"/>
      <c r="E46" s="238"/>
      <c r="F46" s="238"/>
      <c r="G46" s="238"/>
      <c r="H46" s="239"/>
    </row>
    <row r="47" spans="1:8" ht="78" customHeight="1">
      <c r="A47" s="214">
        <v>1</v>
      </c>
      <c r="B47" s="214" t="s">
        <v>516</v>
      </c>
      <c r="C47" s="212" t="s">
        <v>56</v>
      </c>
      <c r="D47" s="212">
        <v>100</v>
      </c>
      <c r="E47" s="212">
        <v>100</v>
      </c>
      <c r="F47" s="212">
        <v>100</v>
      </c>
      <c r="G47" s="212">
        <v>100</v>
      </c>
      <c r="H47" s="212"/>
    </row>
    <row r="48" spans="1:8" ht="15.75" thickBot="1">
      <c r="A48" s="215"/>
      <c r="B48" s="215"/>
      <c r="C48" s="213"/>
      <c r="D48" s="252"/>
      <c r="E48" s="213"/>
      <c r="F48" s="213"/>
      <c r="G48" s="213"/>
      <c r="H48" s="213"/>
    </row>
    <row r="49" spans="1:8" ht="63.75" thickBot="1">
      <c r="A49" s="201">
        <v>2</v>
      </c>
      <c r="B49" s="196" t="s">
        <v>517</v>
      </c>
      <c r="C49" s="195" t="s">
        <v>56</v>
      </c>
      <c r="D49" s="195">
        <v>100</v>
      </c>
      <c r="E49" s="195">
        <v>100</v>
      </c>
      <c r="F49" s="195">
        <v>100</v>
      </c>
      <c r="G49" s="195">
        <v>100</v>
      </c>
      <c r="H49" s="195"/>
    </row>
    <row r="50" spans="1:8" ht="15.75">
      <c r="A50" s="214">
        <v>3</v>
      </c>
      <c r="B50" s="203" t="s">
        <v>518</v>
      </c>
      <c r="C50" s="212" t="s">
        <v>507</v>
      </c>
      <c r="D50" s="212">
        <v>0</v>
      </c>
      <c r="E50" s="212">
        <v>0</v>
      </c>
      <c r="F50" s="212">
        <v>0</v>
      </c>
      <c r="G50" s="212">
        <v>0</v>
      </c>
      <c r="H50" s="212"/>
    </row>
    <row r="51" spans="1:8" ht="48" thickBot="1">
      <c r="A51" s="215"/>
      <c r="B51" s="196" t="s">
        <v>519</v>
      </c>
      <c r="C51" s="213"/>
      <c r="D51" s="213"/>
      <c r="E51" s="213"/>
      <c r="F51" s="213"/>
      <c r="G51" s="213"/>
      <c r="H51" s="213"/>
    </row>
    <row r="52" spans="1:8" ht="48" thickBot="1">
      <c r="A52" s="201">
        <v>4</v>
      </c>
      <c r="B52" s="196" t="s">
        <v>520</v>
      </c>
      <c r="C52" s="195" t="s">
        <v>507</v>
      </c>
      <c r="D52" s="195">
        <v>0</v>
      </c>
      <c r="E52" s="195">
        <v>0</v>
      </c>
      <c r="F52" s="195">
        <v>0</v>
      </c>
      <c r="G52" s="195">
        <v>0</v>
      </c>
      <c r="H52" s="195"/>
    </row>
    <row r="53" spans="1:8" ht="16.5" thickBot="1">
      <c r="A53" s="228" t="s">
        <v>521</v>
      </c>
      <c r="B53" s="229"/>
      <c r="C53" s="229"/>
      <c r="D53" s="229"/>
      <c r="E53" s="229"/>
      <c r="F53" s="229"/>
      <c r="G53" s="229"/>
      <c r="H53" s="230"/>
    </row>
    <row r="54" spans="1:8" ht="85.5" customHeight="1">
      <c r="A54" s="202"/>
      <c r="B54" s="203" t="s">
        <v>522</v>
      </c>
      <c r="C54" s="204" t="s">
        <v>56</v>
      </c>
      <c r="D54" s="205">
        <v>100</v>
      </c>
      <c r="E54" s="205">
        <v>100</v>
      </c>
      <c r="F54" s="205">
        <v>100</v>
      </c>
      <c r="G54" s="205">
        <v>100</v>
      </c>
      <c r="H54" s="203"/>
    </row>
    <row r="55" spans="1:8" ht="96.75" customHeight="1">
      <c r="A55" s="206"/>
      <c r="B55" s="206" t="s">
        <v>523</v>
      </c>
      <c r="C55" s="207" t="s">
        <v>56</v>
      </c>
      <c r="D55" s="194">
        <v>100</v>
      </c>
      <c r="E55" s="194">
        <v>100</v>
      </c>
      <c r="F55" s="194">
        <v>100</v>
      </c>
      <c r="G55" s="194">
        <v>100</v>
      </c>
      <c r="H55" s="206"/>
    </row>
    <row r="56" spans="1:8" ht="16.5" thickBot="1">
      <c r="A56" s="231" t="s">
        <v>561</v>
      </c>
      <c r="B56" s="232"/>
      <c r="C56" s="232"/>
      <c r="D56" s="232"/>
      <c r="E56" s="232"/>
      <c r="F56" s="232"/>
      <c r="G56" s="232"/>
      <c r="H56" s="233"/>
    </row>
    <row r="57" spans="1:8" ht="30" customHeight="1">
      <c r="A57" s="222"/>
      <c r="B57" s="190" t="s">
        <v>524</v>
      </c>
      <c r="C57" s="235" t="s">
        <v>56</v>
      </c>
      <c r="D57" s="212">
        <v>14.5</v>
      </c>
      <c r="E57" s="212">
        <v>16</v>
      </c>
      <c r="F57" s="212">
        <v>16</v>
      </c>
      <c r="G57" s="212">
        <v>16</v>
      </c>
      <c r="H57" s="214"/>
    </row>
    <row r="58" spans="1:8" ht="45.75" customHeight="1" thickBot="1">
      <c r="A58" s="234"/>
      <c r="B58" s="190" t="s">
        <v>525</v>
      </c>
      <c r="C58" s="236"/>
      <c r="D58" s="237"/>
      <c r="E58" s="237"/>
      <c r="F58" s="213"/>
      <c r="G58" s="213"/>
      <c r="H58" s="215"/>
    </row>
    <row r="59" spans="1:8" ht="84" customHeight="1" thickBot="1">
      <c r="A59" s="146"/>
      <c r="B59" s="192" t="s">
        <v>635</v>
      </c>
      <c r="C59" s="193" t="s">
        <v>56</v>
      </c>
      <c r="D59" s="194">
        <v>3</v>
      </c>
      <c r="E59" s="194">
        <v>7.5</v>
      </c>
      <c r="F59" s="195">
        <v>8</v>
      </c>
      <c r="G59" s="195">
        <v>8</v>
      </c>
      <c r="H59" s="196"/>
    </row>
    <row r="60" spans="1:8" ht="32.25" thickBot="1">
      <c r="A60" s="136"/>
      <c r="B60" s="197" t="s">
        <v>526</v>
      </c>
      <c r="C60" s="198" t="s">
        <v>56</v>
      </c>
      <c r="D60" s="195">
        <v>1.08</v>
      </c>
      <c r="E60" s="195">
        <v>2</v>
      </c>
      <c r="F60" s="195">
        <v>2</v>
      </c>
      <c r="G60" s="195">
        <v>2</v>
      </c>
      <c r="H60" s="196"/>
    </row>
    <row r="61" spans="1:8" ht="79.5" thickBot="1">
      <c r="A61" s="136"/>
      <c r="B61" s="196" t="s">
        <v>527</v>
      </c>
      <c r="C61" s="198" t="s">
        <v>56</v>
      </c>
      <c r="D61" s="195">
        <v>100</v>
      </c>
      <c r="E61" s="195">
        <v>100</v>
      </c>
      <c r="F61" s="195">
        <v>100</v>
      </c>
      <c r="G61" s="195">
        <v>100</v>
      </c>
      <c r="H61" s="196"/>
    </row>
    <row r="62" spans="1:8" ht="16.5" thickBot="1">
      <c r="A62" s="228" t="s">
        <v>528</v>
      </c>
      <c r="B62" s="238"/>
      <c r="C62" s="238"/>
      <c r="D62" s="238"/>
      <c r="E62" s="238"/>
      <c r="F62" s="238"/>
      <c r="G62" s="238"/>
      <c r="H62" s="239"/>
    </row>
    <row r="63" spans="1:8" ht="79.5" thickBot="1">
      <c r="A63" s="136"/>
      <c r="B63" s="196" t="s">
        <v>529</v>
      </c>
      <c r="C63" s="198" t="s">
        <v>56</v>
      </c>
      <c r="D63" s="195">
        <v>20</v>
      </c>
      <c r="E63" s="195">
        <v>40</v>
      </c>
      <c r="F63" s="195">
        <v>45</v>
      </c>
      <c r="G63" s="195">
        <v>45</v>
      </c>
      <c r="H63" s="196"/>
    </row>
    <row r="64" spans="1:8" ht="95.25" thickBot="1">
      <c r="A64" s="136"/>
      <c r="B64" s="196" t="s">
        <v>530</v>
      </c>
      <c r="C64" s="198" t="s">
        <v>56</v>
      </c>
      <c r="D64" s="195">
        <v>19.5</v>
      </c>
      <c r="E64" s="195">
        <v>28</v>
      </c>
      <c r="F64" s="195">
        <v>28.5</v>
      </c>
      <c r="G64" s="195">
        <v>29</v>
      </c>
      <c r="H64" s="196"/>
    </row>
    <row r="65" spans="1:8" ht="95.25" thickBot="1">
      <c r="A65" s="136"/>
      <c r="B65" s="199" t="s">
        <v>531</v>
      </c>
      <c r="C65" s="198" t="s">
        <v>56</v>
      </c>
      <c r="D65" s="195">
        <v>8</v>
      </c>
      <c r="E65" s="195">
        <v>9</v>
      </c>
      <c r="F65" s="195">
        <v>9.5</v>
      </c>
      <c r="G65" s="195">
        <v>9.5</v>
      </c>
      <c r="H65" s="196"/>
    </row>
    <row r="66" spans="1:8" ht="16.5" thickBot="1">
      <c r="A66" s="240" t="s">
        <v>532</v>
      </c>
      <c r="B66" s="241"/>
      <c r="C66" s="241"/>
      <c r="D66" s="241"/>
      <c r="E66" s="241"/>
      <c r="F66" s="241"/>
      <c r="G66" s="241"/>
      <c r="H66" s="242"/>
    </row>
    <row r="67" spans="1:8" ht="60.75" thickBot="1">
      <c r="A67" s="191"/>
      <c r="B67" s="200" t="s">
        <v>533</v>
      </c>
      <c r="C67" s="198" t="s">
        <v>56</v>
      </c>
      <c r="D67" s="195">
        <v>100</v>
      </c>
      <c r="E67" s="195">
        <v>100</v>
      </c>
      <c r="F67" s="195">
        <v>80</v>
      </c>
      <c r="G67" s="195">
        <v>72</v>
      </c>
      <c r="H67" s="196"/>
    </row>
    <row r="68" spans="1:8" ht="16.5" thickBot="1">
      <c r="A68" s="243" t="s">
        <v>534</v>
      </c>
      <c r="B68" s="244"/>
      <c r="C68" s="244"/>
      <c r="D68" s="244"/>
      <c r="E68" s="244"/>
      <c r="F68" s="244"/>
      <c r="G68" s="244"/>
      <c r="H68" s="245"/>
    </row>
    <row r="69" spans="1:8" ht="95.25" thickBot="1">
      <c r="A69" s="136"/>
      <c r="B69" s="199" t="s">
        <v>535</v>
      </c>
      <c r="C69" s="198" t="s">
        <v>56</v>
      </c>
      <c r="D69" s="195">
        <v>97</v>
      </c>
      <c r="E69" s="195">
        <v>98</v>
      </c>
      <c r="F69" s="195">
        <v>98</v>
      </c>
      <c r="G69" s="195">
        <v>99</v>
      </c>
      <c r="H69" s="196"/>
    </row>
    <row r="70" spans="1:8" ht="31.5" customHeight="1" thickBot="1">
      <c r="A70" s="246" t="s">
        <v>562</v>
      </c>
      <c r="B70" s="247"/>
      <c r="C70" s="247"/>
      <c r="D70" s="247"/>
      <c r="E70" s="247"/>
      <c r="F70" s="247"/>
      <c r="G70" s="247"/>
      <c r="H70" s="248"/>
    </row>
    <row r="71" spans="1:8" ht="111" thickBot="1">
      <c r="A71" s="136"/>
      <c r="B71" s="199" t="s">
        <v>536</v>
      </c>
      <c r="C71" s="195" t="s">
        <v>56</v>
      </c>
      <c r="D71" s="195">
        <v>100</v>
      </c>
      <c r="E71" s="195">
        <v>100</v>
      </c>
      <c r="F71" s="195">
        <v>100</v>
      </c>
      <c r="G71" s="195">
        <v>100</v>
      </c>
      <c r="H71" s="142"/>
    </row>
    <row r="72" spans="1:8" ht="15.75">
      <c r="A72" s="249" t="s">
        <v>537</v>
      </c>
      <c r="B72" s="250"/>
      <c r="C72" s="250"/>
      <c r="D72" s="250"/>
      <c r="E72" s="250"/>
      <c r="F72" s="250"/>
      <c r="G72" s="250"/>
      <c r="H72" s="251"/>
    </row>
    <row r="73" spans="1:8" ht="132.75" customHeight="1">
      <c r="A73" s="206"/>
      <c r="B73" s="208" t="s">
        <v>538</v>
      </c>
      <c r="C73" s="209" t="s">
        <v>56</v>
      </c>
      <c r="D73" s="210">
        <v>82</v>
      </c>
      <c r="E73" s="210">
        <v>85</v>
      </c>
      <c r="F73" s="210">
        <v>87.5</v>
      </c>
      <c r="G73" s="210">
        <v>51</v>
      </c>
      <c r="H73" s="211"/>
    </row>
    <row r="74" spans="1:8" ht="60">
      <c r="A74" s="148"/>
      <c r="B74" s="149" t="s">
        <v>539</v>
      </c>
      <c r="C74" s="147" t="s">
        <v>56</v>
      </c>
      <c r="D74" s="150">
        <v>100</v>
      </c>
      <c r="E74" s="150">
        <v>100</v>
      </c>
      <c r="F74" s="150">
        <v>100</v>
      </c>
      <c r="G74" s="150">
        <v>100</v>
      </c>
      <c r="H74" s="148"/>
    </row>
    <row r="75" spans="1:8" ht="60">
      <c r="A75" s="148"/>
      <c r="B75" s="149" t="s">
        <v>540</v>
      </c>
      <c r="C75" s="147" t="s">
        <v>56</v>
      </c>
      <c r="D75" s="150">
        <v>100</v>
      </c>
      <c r="E75" s="150">
        <v>100</v>
      </c>
      <c r="F75" s="150">
        <v>100</v>
      </c>
      <c r="G75" s="150">
        <v>100</v>
      </c>
      <c r="H75" s="148"/>
    </row>
    <row r="76" spans="1:8" ht="42" customHeight="1">
      <c r="A76" s="148"/>
      <c r="B76" s="149" t="s">
        <v>541</v>
      </c>
      <c r="C76" s="147" t="s">
        <v>104</v>
      </c>
      <c r="D76" s="150">
        <v>0</v>
      </c>
      <c r="E76" s="150">
        <v>0</v>
      </c>
      <c r="F76" s="150">
        <v>0</v>
      </c>
      <c r="G76" s="150">
        <v>0</v>
      </c>
      <c r="H76" s="148"/>
    </row>
    <row r="77" spans="1:8" ht="105">
      <c r="A77" s="148"/>
      <c r="B77" s="149" t="s">
        <v>542</v>
      </c>
      <c r="C77" s="147" t="s">
        <v>56</v>
      </c>
      <c r="D77" s="150">
        <v>100</v>
      </c>
      <c r="E77" s="150">
        <v>100</v>
      </c>
      <c r="F77" s="150">
        <v>100</v>
      </c>
      <c r="G77" s="150">
        <v>100</v>
      </c>
      <c r="H77" s="148"/>
    </row>
    <row r="79" spans="1:8">
      <c r="A79" s="151"/>
      <c r="B79" s="151"/>
    </row>
    <row r="80" spans="1:8" ht="18.75">
      <c r="A80" s="226" t="s">
        <v>381</v>
      </c>
      <c r="B80" s="227"/>
      <c r="C80" s="152"/>
      <c r="D80" s="153" t="s">
        <v>382</v>
      </c>
    </row>
    <row r="81" spans="1:4" ht="25.5">
      <c r="A81" s="153"/>
      <c r="B81" s="154" t="s">
        <v>543</v>
      </c>
      <c r="C81" s="152"/>
      <c r="D81" s="154" t="s">
        <v>44</v>
      </c>
    </row>
  </sheetData>
  <mergeCells count="87">
    <mergeCell ref="G1:I1"/>
    <mergeCell ref="D3:F3"/>
    <mergeCell ref="D4:F4"/>
    <mergeCell ref="D5:F5"/>
    <mergeCell ref="C6:G8"/>
    <mergeCell ref="D11:D12"/>
    <mergeCell ref="E11:E12"/>
    <mergeCell ref="F11:G11"/>
    <mergeCell ref="A13:H13"/>
    <mergeCell ref="A15:A16"/>
    <mergeCell ref="C15:C16"/>
    <mergeCell ref="D15:D16"/>
    <mergeCell ref="E15:E16"/>
    <mergeCell ref="F15:F16"/>
    <mergeCell ref="G15:G16"/>
    <mergeCell ref="A10:A12"/>
    <mergeCell ref="B10:B12"/>
    <mergeCell ref="C10:C12"/>
    <mergeCell ref="D10:G10"/>
    <mergeCell ref="H10:H12"/>
    <mergeCell ref="G27:G28"/>
    <mergeCell ref="H27:H28"/>
    <mergeCell ref="H15:H16"/>
    <mergeCell ref="A19:H19"/>
    <mergeCell ref="A23:H23"/>
    <mergeCell ref="B27:B28"/>
    <mergeCell ref="C27:C28"/>
    <mergeCell ref="D27:D28"/>
    <mergeCell ref="E27:E28"/>
    <mergeCell ref="F27:F28"/>
    <mergeCell ref="A33:H33"/>
    <mergeCell ref="A38:A39"/>
    <mergeCell ref="B38:B39"/>
    <mergeCell ref="C38:C39"/>
    <mergeCell ref="D38:D39"/>
    <mergeCell ref="E38:E39"/>
    <mergeCell ref="F38:F39"/>
    <mergeCell ref="G38:G39"/>
    <mergeCell ref="H38:H39"/>
    <mergeCell ref="G50:G51"/>
    <mergeCell ref="H50:H51"/>
    <mergeCell ref="A40:H40"/>
    <mergeCell ref="A46:H46"/>
    <mergeCell ref="A47:A48"/>
    <mergeCell ref="B47:B48"/>
    <mergeCell ref="C47:C48"/>
    <mergeCell ref="D47:D48"/>
    <mergeCell ref="E47:E48"/>
    <mergeCell ref="F47:F48"/>
    <mergeCell ref="G47:G48"/>
    <mergeCell ref="H47:H48"/>
    <mergeCell ref="A50:A51"/>
    <mergeCell ref="C50:C51"/>
    <mergeCell ref="D50:D51"/>
    <mergeCell ref="E50:E51"/>
    <mergeCell ref="F50:F51"/>
    <mergeCell ref="A80:B80"/>
    <mergeCell ref="A53:H53"/>
    <mergeCell ref="A56:H56"/>
    <mergeCell ref="A57:A58"/>
    <mergeCell ref="C57:C58"/>
    <mergeCell ref="D57:D58"/>
    <mergeCell ref="E57:E58"/>
    <mergeCell ref="F57:F58"/>
    <mergeCell ref="G57:G58"/>
    <mergeCell ref="H57:H58"/>
    <mergeCell ref="A62:H62"/>
    <mergeCell ref="A66:H66"/>
    <mergeCell ref="A68:H68"/>
    <mergeCell ref="A70:H70"/>
    <mergeCell ref="A72:H72"/>
    <mergeCell ref="G29:G30"/>
    <mergeCell ref="H29:H30"/>
    <mergeCell ref="A17:A18"/>
    <mergeCell ref="C17:C18"/>
    <mergeCell ref="D17:D18"/>
    <mergeCell ref="E17:E18"/>
    <mergeCell ref="F17:F18"/>
    <mergeCell ref="G17:G18"/>
    <mergeCell ref="H17:H18"/>
    <mergeCell ref="A29:A30"/>
    <mergeCell ref="B29:B30"/>
    <mergeCell ref="C29:C30"/>
    <mergeCell ref="D29:D30"/>
    <mergeCell ref="E29:E30"/>
    <mergeCell ref="F29:F30"/>
    <mergeCell ref="A27:A28"/>
  </mergeCells>
  <pageMargins left="0.7" right="0.7" top="0.75" bottom="0.75" header="0.3" footer="0.3"/>
  <pageSetup paperSize="9" scale="91" orientation="landscape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75" zoomScaleNormal="75" zoomScaleSheetLayoutView="75" workbookViewId="0">
      <selection activeCell="D18" sqref="D18"/>
    </sheetView>
  </sheetViews>
  <sheetFormatPr defaultRowHeight="18.75"/>
  <cols>
    <col min="1" max="1" width="37.140625" style="3" customWidth="1"/>
    <col min="2" max="2" width="47.28515625" style="5" customWidth="1"/>
    <col min="3" max="3" width="18.7109375" style="6" customWidth="1"/>
    <col min="4" max="4" width="25.85546875" style="3" customWidth="1"/>
    <col min="5" max="5" width="29.7109375" style="8" customWidth="1"/>
    <col min="6" max="6" width="30.85546875" style="2" customWidth="1"/>
    <col min="7" max="12" width="9.140625" style="2"/>
    <col min="13" max="13" width="9.140625" style="1"/>
  </cols>
  <sheetData>
    <row r="1" spans="1:16" ht="32.450000000000003" customHeight="1">
      <c r="A1" s="398" t="s">
        <v>23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399" t="s">
        <v>57</v>
      </c>
      <c r="B2" s="399"/>
      <c r="C2" s="399"/>
      <c r="D2" s="399"/>
      <c r="E2" s="399"/>
    </row>
    <row r="3" spans="1:16">
      <c r="A3" s="400"/>
      <c r="B3" s="400"/>
      <c r="C3" s="400"/>
      <c r="D3" s="400"/>
      <c r="E3" s="400"/>
    </row>
    <row r="4" spans="1:16" ht="39" customHeight="1">
      <c r="A4" s="12" t="s">
        <v>41</v>
      </c>
      <c r="B4" s="402" t="s">
        <v>58</v>
      </c>
      <c r="C4" s="402"/>
      <c r="D4" s="402"/>
      <c r="E4" s="402"/>
    </row>
    <row r="5" spans="1:16" ht="40.5" customHeight="1">
      <c r="A5" s="12" t="s">
        <v>24</v>
      </c>
      <c r="B5" s="402" t="s">
        <v>59</v>
      </c>
      <c r="C5" s="402"/>
      <c r="D5" s="402"/>
      <c r="E5" s="402"/>
    </row>
    <row r="6" spans="1:16">
      <c r="A6" s="12" t="s">
        <v>25</v>
      </c>
      <c r="B6" s="401" t="s">
        <v>474</v>
      </c>
      <c r="C6" s="401"/>
      <c r="D6" s="401"/>
      <c r="E6" s="401"/>
    </row>
    <row r="7" spans="1:16">
      <c r="A7" s="12"/>
      <c r="B7" s="401" t="s">
        <v>475</v>
      </c>
      <c r="C7" s="401"/>
      <c r="D7" s="401"/>
      <c r="E7" s="401"/>
    </row>
    <row r="8" spans="1:16">
      <c r="A8" s="12"/>
      <c r="B8" s="401" t="s">
        <v>476</v>
      </c>
      <c r="C8" s="401"/>
      <c r="D8" s="401"/>
      <c r="E8" s="401"/>
    </row>
    <row r="9" spans="1:16" ht="37.5">
      <c r="A9" s="12" t="s">
        <v>49</v>
      </c>
      <c r="B9" s="401">
        <v>6.8000000000000005E-2</v>
      </c>
      <c r="C9" s="401"/>
      <c r="D9" s="401"/>
      <c r="E9" s="401"/>
    </row>
    <row r="10" spans="1:16" ht="26.25" customHeight="1">
      <c r="A10" s="382" t="s">
        <v>5</v>
      </c>
      <c r="B10" s="380" t="s">
        <v>6</v>
      </c>
      <c r="C10" s="382" t="s">
        <v>1</v>
      </c>
      <c r="D10" s="383" t="s">
        <v>0</v>
      </c>
      <c r="E10" s="385" t="s">
        <v>7</v>
      </c>
      <c r="F10" s="389" t="s">
        <v>26</v>
      </c>
      <c r="G10" s="13"/>
      <c r="H10" s="13"/>
      <c r="I10" s="13"/>
      <c r="J10" s="13"/>
      <c r="K10" s="13"/>
    </row>
    <row r="11" spans="1:16" ht="30.75" customHeight="1">
      <c r="A11" s="382"/>
      <c r="B11" s="381"/>
      <c r="C11" s="382"/>
      <c r="D11" s="384"/>
      <c r="E11" s="386"/>
      <c r="F11" s="390"/>
      <c r="G11" s="13"/>
      <c r="H11" s="13"/>
      <c r="I11" s="13"/>
      <c r="J11" s="13"/>
      <c r="K11" s="13"/>
    </row>
    <row r="12" spans="1:16" ht="25.9" customHeight="1">
      <c r="A12" s="391" t="s">
        <v>18</v>
      </c>
      <c r="B12" s="392"/>
      <c r="C12" s="392"/>
      <c r="D12" s="392"/>
      <c r="E12" s="392"/>
      <c r="F12" s="393"/>
      <c r="G12" s="14"/>
      <c r="H12" s="14"/>
      <c r="I12" s="14"/>
      <c r="J12" s="14"/>
      <c r="K12" s="14"/>
    </row>
    <row r="13" spans="1:16" ht="40.5" customHeight="1">
      <c r="A13" s="426" t="s">
        <v>60</v>
      </c>
      <c r="B13" s="17" t="s">
        <v>20</v>
      </c>
      <c r="C13" s="25" t="s">
        <v>56</v>
      </c>
      <c r="D13" s="25">
        <v>16</v>
      </c>
      <c r="E13" s="396">
        <v>1</v>
      </c>
      <c r="F13" s="409" t="s">
        <v>32</v>
      </c>
      <c r="G13" s="14"/>
      <c r="H13" s="14"/>
      <c r="I13" s="14"/>
      <c r="J13" s="14"/>
      <c r="K13" s="14"/>
    </row>
    <row r="14" spans="1:16" ht="53.25" customHeight="1">
      <c r="A14" s="427"/>
      <c r="B14" s="17" t="s">
        <v>19</v>
      </c>
      <c r="C14" s="26" t="s">
        <v>56</v>
      </c>
      <c r="D14" s="89">
        <v>16</v>
      </c>
      <c r="E14" s="397"/>
      <c r="F14" s="394"/>
      <c r="G14" s="14"/>
      <c r="H14" s="14"/>
      <c r="I14" s="14"/>
      <c r="J14" s="14"/>
      <c r="K14" s="14"/>
    </row>
    <row r="15" spans="1:16" ht="46.15" customHeight="1">
      <c r="A15" s="422" t="s">
        <v>471</v>
      </c>
      <c r="B15" s="17" t="s">
        <v>20</v>
      </c>
      <c r="C15" s="25" t="s">
        <v>56</v>
      </c>
      <c r="D15" s="25">
        <v>2</v>
      </c>
      <c r="E15" s="396">
        <v>2</v>
      </c>
      <c r="F15" s="394"/>
      <c r="G15" s="14"/>
      <c r="H15" s="14"/>
      <c r="I15" s="14"/>
      <c r="J15" s="14"/>
      <c r="K15" s="14"/>
    </row>
    <row r="16" spans="1:16" ht="27" customHeight="1">
      <c r="A16" s="404"/>
      <c r="B16" s="17" t="s">
        <v>19</v>
      </c>
      <c r="C16" s="26" t="s">
        <v>56</v>
      </c>
      <c r="D16" s="89">
        <v>2</v>
      </c>
      <c r="E16" s="397"/>
      <c r="F16" s="394"/>
      <c r="G16" s="14"/>
      <c r="H16" s="14"/>
      <c r="I16" s="14"/>
      <c r="J16" s="14"/>
      <c r="K16" s="14"/>
    </row>
    <row r="17" spans="1:11" ht="41.45" customHeight="1">
      <c r="A17" s="422" t="s">
        <v>472</v>
      </c>
      <c r="B17" s="17" t="s">
        <v>20</v>
      </c>
      <c r="C17" s="26" t="s">
        <v>56</v>
      </c>
      <c r="D17" s="25">
        <v>7.5</v>
      </c>
      <c r="E17" s="396">
        <v>1</v>
      </c>
      <c r="F17" s="394"/>
      <c r="G17" s="14"/>
      <c r="H17" s="14"/>
      <c r="I17" s="14"/>
      <c r="J17" s="14"/>
      <c r="K17" s="14"/>
    </row>
    <row r="18" spans="1:11" ht="110.25" customHeight="1">
      <c r="A18" s="428"/>
      <c r="B18" s="17" t="s">
        <v>19</v>
      </c>
      <c r="C18" s="26" t="s">
        <v>56</v>
      </c>
      <c r="D18" s="89">
        <v>8</v>
      </c>
      <c r="E18" s="397"/>
      <c r="F18" s="394"/>
      <c r="G18" s="14"/>
      <c r="H18" s="14"/>
      <c r="I18" s="14"/>
      <c r="J18" s="14"/>
      <c r="K18" s="14"/>
    </row>
    <row r="19" spans="1:11" ht="110.25" customHeight="1">
      <c r="A19" s="422" t="s">
        <v>473</v>
      </c>
      <c r="B19" s="17" t="s">
        <v>20</v>
      </c>
      <c r="C19" s="26" t="s">
        <v>56</v>
      </c>
      <c r="D19" s="25">
        <v>100</v>
      </c>
      <c r="E19" s="396">
        <v>1</v>
      </c>
      <c r="F19" s="90"/>
      <c r="G19" s="14"/>
      <c r="H19" s="14"/>
      <c r="I19" s="14"/>
      <c r="J19" s="14"/>
      <c r="K19" s="14"/>
    </row>
    <row r="20" spans="1:11" ht="110.25" customHeight="1">
      <c r="A20" s="428"/>
      <c r="B20" s="17" t="s">
        <v>19</v>
      </c>
      <c r="C20" s="26" t="s">
        <v>56</v>
      </c>
      <c r="D20" s="89">
        <v>100</v>
      </c>
      <c r="E20" s="397"/>
      <c r="F20" s="90"/>
      <c r="G20" s="14"/>
      <c r="H20" s="14"/>
      <c r="I20" s="14"/>
      <c r="J20" s="14"/>
      <c r="K20" s="14"/>
    </row>
    <row r="21" spans="1:11" ht="33.6" customHeight="1">
      <c r="A21" s="18" t="s">
        <v>21</v>
      </c>
      <c r="B21" s="15" t="s">
        <v>33</v>
      </c>
      <c r="C21" s="16" t="s">
        <v>17</v>
      </c>
      <c r="D21" s="16" t="s">
        <v>17</v>
      </c>
      <c r="E21" s="34">
        <f>(E17+E15+E13+E19)/4</f>
        <v>1.25</v>
      </c>
      <c r="F21" s="19"/>
      <c r="G21" s="14"/>
      <c r="H21" s="14"/>
      <c r="I21" s="14"/>
      <c r="J21" s="14"/>
      <c r="K21" s="14"/>
    </row>
    <row r="22" spans="1:11" ht="26.45" customHeight="1">
      <c r="A22" s="373" t="s">
        <v>8</v>
      </c>
      <c r="B22" s="15" t="s">
        <v>2</v>
      </c>
      <c r="C22" s="16" t="s">
        <v>3</v>
      </c>
      <c r="D22" s="26">
        <v>4</v>
      </c>
      <c r="E22" s="376">
        <f>D23/D22</f>
        <v>1</v>
      </c>
      <c r="F22" s="371"/>
    </row>
    <row r="23" spans="1:11" ht="25.5">
      <c r="A23" s="375"/>
      <c r="B23" s="15" t="s">
        <v>4</v>
      </c>
      <c r="C23" s="16" t="s">
        <v>3</v>
      </c>
      <c r="D23" s="26">
        <v>4</v>
      </c>
      <c r="E23" s="378"/>
      <c r="F23" s="372"/>
    </row>
    <row r="24" spans="1:11" ht="63.75">
      <c r="A24" s="373" t="s">
        <v>9</v>
      </c>
      <c r="B24" s="4" t="s">
        <v>14</v>
      </c>
      <c r="C24" s="16" t="s">
        <v>10</v>
      </c>
      <c r="D24" s="26">
        <v>538.29999999999995</v>
      </c>
      <c r="E24" s="376">
        <f>(D25/D24)+0</f>
        <v>0.99985138398662465</v>
      </c>
      <c r="F24" s="371"/>
    </row>
    <row r="25" spans="1:11" ht="63.75">
      <c r="A25" s="374"/>
      <c r="B25" s="4" t="s">
        <v>13</v>
      </c>
      <c r="C25" s="16" t="s">
        <v>10</v>
      </c>
      <c r="D25" s="89">
        <v>538.22</v>
      </c>
      <c r="E25" s="377"/>
      <c r="F25" s="379"/>
    </row>
    <row r="26" spans="1:11" ht="61.5" customHeight="1">
      <c r="A26" s="374"/>
      <c r="B26" s="4" t="s">
        <v>11</v>
      </c>
      <c r="C26" s="16" t="s">
        <v>10</v>
      </c>
      <c r="D26" s="61">
        <v>0</v>
      </c>
      <c r="E26" s="377"/>
      <c r="F26" s="379"/>
    </row>
    <row r="27" spans="1:11" ht="70.5" customHeight="1">
      <c r="A27" s="375"/>
      <c r="B27" s="4" t="s">
        <v>12</v>
      </c>
      <c r="C27" s="16" t="s">
        <v>10</v>
      </c>
      <c r="D27" s="61">
        <v>0</v>
      </c>
      <c r="E27" s="378"/>
      <c r="F27" s="372"/>
    </row>
    <row r="28" spans="1:11" ht="178.5">
      <c r="A28" s="18" t="s">
        <v>15</v>
      </c>
      <c r="B28" s="20" t="s">
        <v>16</v>
      </c>
      <c r="C28" s="16" t="s">
        <v>17</v>
      </c>
      <c r="D28" s="21">
        <f>E22-E24</f>
        <v>1.4861601337534669E-4</v>
      </c>
      <c r="E28" s="27">
        <v>1</v>
      </c>
      <c r="F28" s="22" t="s">
        <v>31</v>
      </c>
    </row>
    <row r="29" spans="1:11" ht="170.25" customHeight="1">
      <c r="A29" s="23" t="s">
        <v>29</v>
      </c>
      <c r="B29" s="15" t="s">
        <v>30</v>
      </c>
      <c r="C29" s="16" t="s">
        <v>17</v>
      </c>
      <c r="D29" s="24">
        <f>E21/E28</f>
        <v>1.25</v>
      </c>
      <c r="E29" s="27" t="s">
        <v>380</v>
      </c>
      <c r="F29" s="22" t="s">
        <v>34</v>
      </c>
    </row>
    <row r="31" spans="1:11">
      <c r="A31" s="3" t="s">
        <v>381</v>
      </c>
      <c r="B31" s="5" t="s">
        <v>42</v>
      </c>
      <c r="D31" s="3" t="s">
        <v>382</v>
      </c>
    </row>
    <row r="32" spans="1:11">
      <c r="B32" s="28" t="s">
        <v>43</v>
      </c>
      <c r="D32" s="28" t="s">
        <v>44</v>
      </c>
    </row>
    <row r="34" spans="1:2">
      <c r="A34" s="3" t="s">
        <v>45</v>
      </c>
      <c r="B34" s="5" t="s">
        <v>391</v>
      </c>
    </row>
    <row r="36" spans="1:2">
      <c r="A36" s="3" t="s">
        <v>383</v>
      </c>
    </row>
    <row r="38" spans="1:2">
      <c r="A38" s="3" t="s">
        <v>47</v>
      </c>
    </row>
  </sheetData>
  <mergeCells count="31">
    <mergeCell ref="F22:F23"/>
    <mergeCell ref="A24:A27"/>
    <mergeCell ref="E24:E27"/>
    <mergeCell ref="F24:F27"/>
    <mergeCell ref="F10:F11"/>
    <mergeCell ref="A12:F12"/>
    <mergeCell ref="A13:A14"/>
    <mergeCell ref="E13:E14"/>
    <mergeCell ref="F13:F18"/>
    <mergeCell ref="A15:A16"/>
    <mergeCell ref="E15:E16"/>
    <mergeCell ref="A17:A18"/>
    <mergeCell ref="E17:E18"/>
    <mergeCell ref="A19:A20"/>
    <mergeCell ref="E19:E20"/>
    <mergeCell ref="A22:A23"/>
    <mergeCell ref="E22:E23"/>
    <mergeCell ref="B7:E7"/>
    <mergeCell ref="B8:E8"/>
    <mergeCell ref="B9:E9"/>
    <mergeCell ref="A10:A11"/>
    <mergeCell ref="B10:B11"/>
    <mergeCell ref="C10:C11"/>
    <mergeCell ref="D10:D11"/>
    <mergeCell ref="E10:E11"/>
    <mergeCell ref="B6:E6"/>
    <mergeCell ref="A1:E1"/>
    <mergeCell ref="A2:E2"/>
    <mergeCell ref="A3:E3"/>
    <mergeCell ref="B4:E4"/>
    <mergeCell ref="B5:E5"/>
  </mergeCells>
  <pageMargins left="0.7" right="0.7" top="0.75" bottom="0.75" header="0.3" footer="0.3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topLeftCell="A22" zoomScale="75" zoomScaleNormal="75" zoomScaleSheetLayoutView="75" workbookViewId="0">
      <selection activeCell="E22" sqref="E22:E25"/>
    </sheetView>
  </sheetViews>
  <sheetFormatPr defaultRowHeight="18.75"/>
  <cols>
    <col min="1" max="1" width="37.140625" style="3" customWidth="1"/>
    <col min="2" max="2" width="47.28515625" style="5" customWidth="1"/>
    <col min="3" max="3" width="18.7109375" style="6" customWidth="1"/>
    <col min="4" max="4" width="25.85546875" style="3" customWidth="1"/>
    <col min="5" max="5" width="29.7109375" style="8" customWidth="1"/>
    <col min="6" max="6" width="30.85546875" style="2" customWidth="1"/>
    <col min="7" max="12" width="9.140625" style="2"/>
    <col min="13" max="13" width="9.140625" style="1"/>
  </cols>
  <sheetData>
    <row r="1" spans="1:16" ht="32.450000000000003" customHeight="1">
      <c r="A1" s="398" t="s">
        <v>23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399" t="s">
        <v>111</v>
      </c>
      <c r="B2" s="399"/>
      <c r="C2" s="399"/>
      <c r="D2" s="399"/>
      <c r="E2" s="399"/>
    </row>
    <row r="3" spans="1:16">
      <c r="A3" s="400"/>
      <c r="B3" s="400"/>
      <c r="C3" s="400"/>
      <c r="D3" s="400"/>
      <c r="E3" s="400"/>
    </row>
    <row r="4" spans="1:16" ht="51" customHeight="1">
      <c r="A4" s="12" t="s">
        <v>41</v>
      </c>
      <c r="B4" s="402" t="s">
        <v>123</v>
      </c>
      <c r="C4" s="402"/>
      <c r="D4" s="402"/>
      <c r="E4" s="402"/>
    </row>
    <row r="5" spans="1:16">
      <c r="A5" s="12" t="s">
        <v>24</v>
      </c>
      <c r="B5" s="402" t="s">
        <v>110</v>
      </c>
      <c r="C5" s="402"/>
      <c r="D5" s="402"/>
      <c r="E5" s="402"/>
    </row>
    <row r="6" spans="1:16" ht="42.75" customHeight="1">
      <c r="A6" s="12" t="s">
        <v>25</v>
      </c>
      <c r="B6" s="401" t="s">
        <v>109</v>
      </c>
      <c r="C6" s="401"/>
      <c r="D6" s="401"/>
      <c r="E6" s="401"/>
    </row>
    <row r="7" spans="1:16" ht="37.5" customHeight="1">
      <c r="A7" s="12"/>
      <c r="B7" s="401" t="s">
        <v>108</v>
      </c>
      <c r="C7" s="401"/>
      <c r="D7" s="401"/>
      <c r="E7" s="401"/>
    </row>
    <row r="8" spans="1:16" ht="39.75" customHeight="1">
      <c r="A8" s="12"/>
      <c r="B8" s="401" t="s">
        <v>107</v>
      </c>
      <c r="C8" s="401"/>
      <c r="D8" s="401"/>
      <c r="E8" s="401"/>
    </row>
    <row r="9" spans="1:16" ht="34.5" customHeight="1">
      <c r="A9" s="12"/>
      <c r="B9" s="401" t="s">
        <v>106</v>
      </c>
      <c r="C9" s="401"/>
      <c r="D9" s="401"/>
      <c r="E9" s="401"/>
    </row>
    <row r="10" spans="1:16" ht="42.75" customHeight="1">
      <c r="A10" s="12"/>
      <c r="B10" s="401" t="s">
        <v>105</v>
      </c>
      <c r="C10" s="401"/>
      <c r="D10" s="401"/>
      <c r="E10" s="401"/>
    </row>
    <row r="11" spans="1:16" ht="47.25" customHeight="1">
      <c r="A11" s="12" t="s">
        <v>49</v>
      </c>
      <c r="B11" s="402"/>
      <c r="C11" s="402"/>
      <c r="D11" s="402"/>
      <c r="E11" s="402"/>
    </row>
    <row r="12" spans="1:16" ht="26.25" customHeight="1">
      <c r="A12" s="382" t="s">
        <v>5</v>
      </c>
      <c r="B12" s="380" t="s">
        <v>6</v>
      </c>
      <c r="C12" s="382" t="s">
        <v>1</v>
      </c>
      <c r="D12" s="383" t="s">
        <v>0</v>
      </c>
      <c r="E12" s="385" t="s">
        <v>7</v>
      </c>
      <c r="F12" s="389" t="s">
        <v>26</v>
      </c>
      <c r="G12" s="13"/>
      <c r="H12" s="13"/>
      <c r="I12" s="13"/>
      <c r="J12" s="13"/>
      <c r="K12" s="13"/>
    </row>
    <row r="13" spans="1:16" ht="34.9" customHeight="1">
      <c r="A13" s="382"/>
      <c r="B13" s="381"/>
      <c r="C13" s="382"/>
      <c r="D13" s="384"/>
      <c r="E13" s="386"/>
      <c r="F13" s="390"/>
      <c r="G13" s="13"/>
      <c r="H13" s="13"/>
      <c r="I13" s="13"/>
      <c r="J13" s="13"/>
      <c r="K13" s="13"/>
    </row>
    <row r="14" spans="1:16" ht="25.9" customHeight="1">
      <c r="A14" s="391" t="s">
        <v>18</v>
      </c>
      <c r="B14" s="392"/>
      <c r="C14" s="392"/>
      <c r="D14" s="392"/>
      <c r="E14" s="392"/>
      <c r="F14" s="393"/>
      <c r="G14" s="14"/>
      <c r="H14" s="14"/>
      <c r="I14" s="14"/>
      <c r="J14" s="14"/>
      <c r="K14" s="14"/>
    </row>
    <row r="15" spans="1:16" ht="39.75" customHeight="1">
      <c r="A15" s="403" t="s">
        <v>479</v>
      </c>
      <c r="B15" s="17" t="s">
        <v>20</v>
      </c>
      <c r="C15" s="25" t="s">
        <v>56</v>
      </c>
      <c r="D15" s="25">
        <v>85</v>
      </c>
      <c r="E15" s="396">
        <f>D16/D15</f>
        <v>0.84705882352941175</v>
      </c>
      <c r="F15" s="409" t="s">
        <v>32</v>
      </c>
      <c r="G15" s="14"/>
      <c r="H15" s="14"/>
      <c r="I15" s="14"/>
      <c r="J15" s="14"/>
      <c r="K15" s="14"/>
    </row>
    <row r="16" spans="1:16" ht="117.75" customHeight="1">
      <c r="A16" s="404"/>
      <c r="B16" s="17" t="s">
        <v>19</v>
      </c>
      <c r="C16" s="25" t="s">
        <v>56</v>
      </c>
      <c r="D16" s="89">
        <v>72</v>
      </c>
      <c r="E16" s="397"/>
      <c r="F16" s="431"/>
      <c r="G16" s="14"/>
      <c r="H16" s="14"/>
      <c r="I16" s="14"/>
      <c r="J16" s="14"/>
      <c r="K16" s="14"/>
    </row>
    <row r="17" spans="1:13" ht="64.5" customHeight="1">
      <c r="A17" s="429" t="s">
        <v>480</v>
      </c>
      <c r="B17" s="17" t="s">
        <v>20</v>
      </c>
      <c r="C17" s="25" t="s">
        <v>56</v>
      </c>
      <c r="D17" s="25">
        <v>100</v>
      </c>
      <c r="E17" s="396">
        <f>D18/D17</f>
        <v>0.92799999999999994</v>
      </c>
      <c r="F17" s="93"/>
      <c r="G17" s="14"/>
      <c r="H17" s="14"/>
      <c r="I17" s="14"/>
      <c r="J17" s="14"/>
      <c r="K17" s="14"/>
    </row>
    <row r="18" spans="1:13" ht="63" customHeight="1">
      <c r="A18" s="430"/>
      <c r="B18" s="17" t="s">
        <v>19</v>
      </c>
      <c r="C18" s="25" t="s">
        <v>56</v>
      </c>
      <c r="D18" s="89">
        <v>92.8</v>
      </c>
      <c r="E18" s="397"/>
      <c r="F18" s="93"/>
      <c r="G18" s="14"/>
      <c r="H18" s="14"/>
      <c r="I18" s="14"/>
      <c r="J18" s="14"/>
      <c r="K18" s="14"/>
    </row>
    <row r="19" spans="1:13" ht="33.6" customHeight="1">
      <c r="A19" s="18" t="s">
        <v>21</v>
      </c>
      <c r="B19" s="15" t="s">
        <v>33</v>
      </c>
      <c r="C19" s="16" t="s">
        <v>17</v>
      </c>
      <c r="D19" s="16" t="s">
        <v>17</v>
      </c>
      <c r="E19" s="27">
        <f>(E15+E17)/2</f>
        <v>0.8875294117647059</v>
      </c>
      <c r="F19" s="19"/>
      <c r="G19" s="14"/>
      <c r="H19" s="14"/>
      <c r="I19" s="14"/>
      <c r="J19" s="14"/>
      <c r="K19" s="14"/>
      <c r="L19"/>
      <c r="M19"/>
    </row>
    <row r="20" spans="1:13" ht="26.45" customHeight="1">
      <c r="A20" s="373" t="s">
        <v>8</v>
      </c>
      <c r="B20" s="15" t="s">
        <v>2</v>
      </c>
      <c r="C20" s="16" t="s">
        <v>3</v>
      </c>
      <c r="D20" s="26">
        <v>2</v>
      </c>
      <c r="E20" s="376">
        <v>0.9</v>
      </c>
      <c r="F20" s="371"/>
      <c r="L20"/>
      <c r="M20"/>
    </row>
    <row r="21" spans="1:13" ht="25.5">
      <c r="A21" s="375"/>
      <c r="B21" s="15" t="s">
        <v>4</v>
      </c>
      <c r="C21" s="16" t="s">
        <v>3</v>
      </c>
      <c r="D21" s="26">
        <v>1.8</v>
      </c>
      <c r="E21" s="378"/>
      <c r="F21" s="372"/>
      <c r="L21"/>
      <c r="M21"/>
    </row>
    <row r="22" spans="1:13" ht="63.75">
      <c r="A22" s="373" t="s">
        <v>9</v>
      </c>
      <c r="B22" s="4" t="s">
        <v>14</v>
      </c>
      <c r="C22" s="16" t="s">
        <v>10</v>
      </c>
      <c r="D22" s="26">
        <v>182.8</v>
      </c>
      <c r="E22" s="376">
        <f>(0.5*D23/D22)+(0.5*D25/D24)</f>
        <v>1</v>
      </c>
      <c r="F22" s="40"/>
      <c r="L22"/>
      <c r="M22"/>
    </row>
    <row r="23" spans="1:13" ht="63.75">
      <c r="A23" s="432"/>
      <c r="B23" s="4" t="s">
        <v>13</v>
      </c>
      <c r="C23" s="16" t="s">
        <v>10</v>
      </c>
      <c r="D23" s="89">
        <v>182.8</v>
      </c>
      <c r="E23" s="377"/>
      <c r="F23" s="40"/>
      <c r="L23"/>
      <c r="M23"/>
    </row>
    <row r="24" spans="1:13" ht="51">
      <c r="A24" s="432"/>
      <c r="B24" s="4" t="s">
        <v>11</v>
      </c>
      <c r="C24" s="38" t="s">
        <v>10</v>
      </c>
      <c r="D24" s="26">
        <v>2287.9</v>
      </c>
      <c r="E24" s="377"/>
      <c r="F24" s="371"/>
      <c r="L24"/>
      <c r="M24"/>
    </row>
    <row r="25" spans="1:13" ht="89.25" customHeight="1">
      <c r="A25" s="431"/>
      <c r="B25" s="39" t="s">
        <v>12</v>
      </c>
      <c r="C25" s="38" t="s">
        <v>10</v>
      </c>
      <c r="D25" s="89">
        <v>2287.9</v>
      </c>
      <c r="E25" s="378"/>
      <c r="F25" s="372"/>
      <c r="L25"/>
      <c r="M25"/>
    </row>
    <row r="26" spans="1:13" ht="202.15" customHeight="1">
      <c r="A26" s="18" t="s">
        <v>15</v>
      </c>
      <c r="B26" s="20" t="s">
        <v>16</v>
      </c>
      <c r="C26" s="16" t="s">
        <v>17</v>
      </c>
      <c r="D26" s="21">
        <f>E22-E20</f>
        <v>9.9999999999999978E-2</v>
      </c>
      <c r="E26" s="27">
        <v>0.9</v>
      </c>
      <c r="F26" s="22" t="s">
        <v>31</v>
      </c>
      <c r="L26"/>
      <c r="M26"/>
    </row>
    <row r="27" spans="1:13" ht="147.6" customHeight="1">
      <c r="A27" s="23" t="s">
        <v>29</v>
      </c>
      <c r="B27" s="15" t="s">
        <v>30</v>
      </c>
      <c r="C27" s="16" t="s">
        <v>17</v>
      </c>
      <c r="D27" s="24">
        <f>E19/E26</f>
        <v>0.98614379084967319</v>
      </c>
      <c r="E27" s="27" t="s">
        <v>554</v>
      </c>
      <c r="F27" s="22" t="s">
        <v>34</v>
      </c>
      <c r="L27"/>
      <c r="M27"/>
    </row>
    <row r="29" spans="1:13" ht="22.15" customHeight="1">
      <c r="A29" s="3" t="s">
        <v>381</v>
      </c>
      <c r="B29" s="5" t="s">
        <v>42</v>
      </c>
      <c r="D29" s="3" t="s">
        <v>382</v>
      </c>
      <c r="L29"/>
      <c r="M29"/>
    </row>
    <row r="30" spans="1:13">
      <c r="B30" s="28" t="s">
        <v>43</v>
      </c>
      <c r="D30" s="28" t="s">
        <v>44</v>
      </c>
      <c r="L30"/>
      <c r="M30"/>
    </row>
    <row r="32" spans="1:13">
      <c r="A32" s="3" t="s">
        <v>45</v>
      </c>
      <c r="B32" s="5" t="s">
        <v>390</v>
      </c>
      <c r="L32"/>
      <c r="M32"/>
    </row>
    <row r="34" spans="1:13">
      <c r="A34" s="3" t="s">
        <v>383</v>
      </c>
      <c r="B34"/>
      <c r="C34"/>
      <c r="D34"/>
      <c r="E34"/>
      <c r="F34"/>
      <c r="G34"/>
      <c r="H34"/>
      <c r="I34"/>
      <c r="J34"/>
      <c r="K34"/>
      <c r="L34"/>
      <c r="M34"/>
    </row>
    <row r="36" spans="1:13">
      <c r="A36" s="3" t="s">
        <v>47</v>
      </c>
      <c r="B36"/>
      <c r="C36"/>
      <c r="D36"/>
      <c r="E36"/>
      <c r="F36"/>
      <c r="G36"/>
      <c r="H36"/>
      <c r="I36"/>
      <c r="J36"/>
      <c r="K36"/>
      <c r="L36"/>
      <c r="M36"/>
    </row>
  </sheetData>
  <mergeCells count="29">
    <mergeCell ref="E20:E21"/>
    <mergeCell ref="F20:F21"/>
    <mergeCell ref="F24:F25"/>
    <mergeCell ref="A22:A25"/>
    <mergeCell ref="E22:E25"/>
    <mergeCell ref="A15:A16"/>
    <mergeCell ref="E15:E16"/>
    <mergeCell ref="B12:B13"/>
    <mergeCell ref="F15:F16"/>
    <mergeCell ref="C12:C13"/>
    <mergeCell ref="D12:D13"/>
    <mergeCell ref="E12:E13"/>
    <mergeCell ref="F12:F13"/>
    <mergeCell ref="A17:A18"/>
    <mergeCell ref="E17:E18"/>
    <mergeCell ref="A20:A21"/>
    <mergeCell ref="A1:E1"/>
    <mergeCell ref="A2:E2"/>
    <mergeCell ref="A3:E3"/>
    <mergeCell ref="B10:E10"/>
    <mergeCell ref="B11:E11"/>
    <mergeCell ref="B4:E4"/>
    <mergeCell ref="B5:E5"/>
    <mergeCell ref="B6:E6"/>
    <mergeCell ref="B7:E7"/>
    <mergeCell ref="B8:E8"/>
    <mergeCell ref="B9:E9"/>
    <mergeCell ref="A12:A13"/>
    <mergeCell ref="A14:F14"/>
  </mergeCells>
  <pageMargins left="0.7" right="0.7" top="0.75" bottom="0.75" header="0.3" footer="0.3"/>
  <pageSetup paperSize="9" scale="63" orientation="landscape" r:id="rId1"/>
  <rowBreaks count="1" manualBreakCount="1">
    <brk id="2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topLeftCell="A15" zoomScale="75" zoomScaleNormal="75" zoomScaleSheetLayoutView="75" workbookViewId="0">
      <selection activeCell="E21" sqref="E21"/>
    </sheetView>
  </sheetViews>
  <sheetFormatPr defaultRowHeight="18.75"/>
  <cols>
    <col min="1" max="1" width="37.140625" style="3" customWidth="1"/>
    <col min="2" max="2" width="47.28515625" style="5" customWidth="1"/>
    <col min="3" max="3" width="18.7109375" style="6" customWidth="1"/>
    <col min="4" max="4" width="25.85546875" style="3" customWidth="1"/>
    <col min="5" max="5" width="29.7109375" style="8" customWidth="1"/>
    <col min="6" max="6" width="30.85546875" style="2" customWidth="1"/>
    <col min="7" max="12" width="9.140625" style="2"/>
    <col min="13" max="13" width="9.140625" style="1"/>
  </cols>
  <sheetData>
    <row r="1" spans="1:16" ht="32.450000000000003" customHeight="1">
      <c r="A1" s="398" t="s">
        <v>22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7.5" customHeight="1">
      <c r="A2" s="433" t="s">
        <v>87</v>
      </c>
      <c r="B2" s="399"/>
      <c r="C2" s="399"/>
      <c r="D2" s="399"/>
      <c r="E2" s="399"/>
    </row>
    <row r="3" spans="1:16">
      <c r="A3" s="30"/>
      <c r="B3" s="30"/>
      <c r="C3" s="30"/>
      <c r="D3" s="30"/>
      <c r="E3" s="30"/>
    </row>
    <row r="4" spans="1:16" ht="37.5" customHeight="1">
      <c r="A4" s="29" t="s">
        <v>41</v>
      </c>
      <c r="B4" s="401" t="s">
        <v>88</v>
      </c>
      <c r="C4" s="401"/>
      <c r="D4" s="401"/>
      <c r="E4" s="401"/>
    </row>
    <row r="5" spans="1:16" ht="64.5" customHeight="1">
      <c r="A5" s="29" t="s">
        <v>27</v>
      </c>
      <c r="B5" s="407" t="s">
        <v>89</v>
      </c>
      <c r="C5" s="401"/>
      <c r="D5" s="401"/>
      <c r="E5" s="401"/>
    </row>
    <row r="6" spans="1:16" ht="39" customHeight="1">
      <c r="A6" s="29" t="s">
        <v>28</v>
      </c>
      <c r="B6" s="401" t="s">
        <v>90</v>
      </c>
      <c r="C6" s="401"/>
      <c r="D6" s="401"/>
      <c r="E6" s="401"/>
    </row>
    <row r="7" spans="1:16">
      <c r="A7" s="35"/>
      <c r="B7" s="401" t="s">
        <v>91</v>
      </c>
      <c r="C7" s="401"/>
      <c r="D7" s="401"/>
      <c r="E7" s="401"/>
    </row>
    <row r="8" spans="1:16">
      <c r="A8" s="35"/>
      <c r="B8" s="11"/>
      <c r="C8" s="12"/>
      <c r="D8" s="11"/>
      <c r="E8" s="11"/>
    </row>
    <row r="9" spans="1:16" ht="26.25" customHeight="1">
      <c r="A9" s="382" t="s">
        <v>5</v>
      </c>
      <c r="B9" s="380" t="s">
        <v>6</v>
      </c>
      <c r="C9" s="382" t="s">
        <v>1</v>
      </c>
      <c r="D9" s="383" t="s">
        <v>0</v>
      </c>
      <c r="E9" s="385" t="s">
        <v>7</v>
      </c>
      <c r="F9" s="405" t="s">
        <v>26</v>
      </c>
      <c r="G9" s="13"/>
      <c r="H9" s="13"/>
      <c r="I9" s="13"/>
      <c r="J9" s="13"/>
      <c r="K9" s="13"/>
    </row>
    <row r="10" spans="1:16" ht="34.9" customHeight="1">
      <c r="A10" s="382"/>
      <c r="B10" s="381"/>
      <c r="C10" s="382"/>
      <c r="D10" s="384"/>
      <c r="E10" s="386"/>
      <c r="F10" s="405"/>
      <c r="G10" s="13"/>
      <c r="H10" s="13"/>
      <c r="I10" s="13"/>
      <c r="J10" s="13"/>
      <c r="K10" s="13"/>
    </row>
    <row r="11" spans="1:16" ht="25.9" customHeight="1">
      <c r="A11" s="391" t="s">
        <v>35</v>
      </c>
      <c r="B11" s="392"/>
      <c r="C11" s="392"/>
      <c r="D11" s="392"/>
      <c r="E11" s="392"/>
      <c r="F11" s="393"/>
      <c r="G11" s="14"/>
      <c r="H11" s="14"/>
      <c r="I11" s="14"/>
      <c r="J11" s="14"/>
      <c r="K11" s="14"/>
    </row>
    <row r="12" spans="1:16" ht="65.25" customHeight="1">
      <c r="A12" s="403" t="s">
        <v>481</v>
      </c>
      <c r="B12" s="10" t="s">
        <v>36</v>
      </c>
      <c r="C12" s="31" t="s">
        <v>56</v>
      </c>
      <c r="D12" s="31">
        <v>99</v>
      </c>
      <c r="E12" s="396">
        <f>D13/D12</f>
        <v>0.98989898989898994</v>
      </c>
      <c r="F12" s="406" t="s">
        <v>38</v>
      </c>
      <c r="G12" s="14"/>
      <c r="H12" s="14"/>
      <c r="I12" s="14"/>
      <c r="J12" s="14"/>
      <c r="K12" s="14"/>
    </row>
    <row r="13" spans="1:16" ht="63.75" customHeight="1">
      <c r="A13" s="404"/>
      <c r="B13" s="10" t="s">
        <v>37</v>
      </c>
      <c r="C13" s="26" t="s">
        <v>56</v>
      </c>
      <c r="D13" s="26">
        <v>98</v>
      </c>
      <c r="E13" s="397"/>
      <c r="F13" s="406"/>
      <c r="G13" s="14"/>
      <c r="H13" s="14"/>
      <c r="I13" s="14"/>
      <c r="J13" s="14"/>
      <c r="K13" s="14"/>
    </row>
    <row r="14" spans="1:16" ht="39.6" customHeight="1">
      <c r="A14" s="18" t="s">
        <v>39</v>
      </c>
      <c r="B14" s="18" t="s">
        <v>40</v>
      </c>
      <c r="C14" s="32" t="s">
        <v>17</v>
      </c>
      <c r="D14" s="32" t="s">
        <v>17</v>
      </c>
      <c r="E14" s="34">
        <f>E12/1</f>
        <v>0.98989898989898994</v>
      </c>
      <c r="F14" s="33"/>
      <c r="G14" s="14"/>
      <c r="H14" s="14"/>
      <c r="I14" s="14"/>
      <c r="J14" s="14"/>
      <c r="K14" s="14"/>
    </row>
    <row r="15" spans="1:16" ht="39.6" customHeight="1">
      <c r="A15" s="434" t="s">
        <v>8</v>
      </c>
      <c r="B15" s="15" t="s">
        <v>2</v>
      </c>
      <c r="C15" s="16" t="s">
        <v>3</v>
      </c>
      <c r="D15" s="26">
        <v>1</v>
      </c>
      <c r="E15" s="436">
        <f>D16/D15</f>
        <v>1</v>
      </c>
      <c r="F15" s="33"/>
      <c r="G15" s="14"/>
      <c r="H15" s="14"/>
      <c r="I15" s="14"/>
      <c r="J15" s="14"/>
      <c r="K15" s="14"/>
    </row>
    <row r="16" spans="1:16" ht="39.6" customHeight="1">
      <c r="A16" s="435"/>
      <c r="B16" s="15" t="s">
        <v>4</v>
      </c>
      <c r="C16" s="16" t="s">
        <v>3</v>
      </c>
      <c r="D16" s="26">
        <v>1</v>
      </c>
      <c r="E16" s="437"/>
      <c r="F16" s="33"/>
      <c r="G16" s="14"/>
      <c r="H16" s="14"/>
      <c r="I16" s="14"/>
      <c r="J16" s="14"/>
      <c r="K16" s="14"/>
    </row>
    <row r="17" spans="1:6" ht="63.75">
      <c r="A17" s="373" t="s">
        <v>9</v>
      </c>
      <c r="B17" s="4" t="s">
        <v>14</v>
      </c>
      <c r="C17" s="16" t="s">
        <v>10</v>
      </c>
      <c r="D17" s="26">
        <v>0</v>
      </c>
      <c r="E17" s="376">
        <f>D20/D19</f>
        <v>0.99689172484262123</v>
      </c>
      <c r="F17" s="41"/>
    </row>
    <row r="18" spans="1:6" ht="63.75">
      <c r="A18" s="432"/>
      <c r="B18" s="4" t="s">
        <v>13</v>
      </c>
      <c r="C18" s="16" t="s">
        <v>10</v>
      </c>
      <c r="D18" s="26">
        <v>0</v>
      </c>
      <c r="E18" s="377"/>
      <c r="F18" s="41"/>
    </row>
    <row r="19" spans="1:6" ht="51">
      <c r="A19" s="432"/>
      <c r="B19" s="4" t="s">
        <v>11</v>
      </c>
      <c r="C19" s="38" t="s">
        <v>10</v>
      </c>
      <c r="D19" s="26">
        <v>13994.9</v>
      </c>
      <c r="E19" s="377"/>
      <c r="F19" s="371"/>
    </row>
    <row r="20" spans="1:6" ht="51">
      <c r="A20" s="431"/>
      <c r="B20" s="39" t="s">
        <v>12</v>
      </c>
      <c r="C20" s="38" t="s">
        <v>10</v>
      </c>
      <c r="D20" s="89">
        <v>13951.4</v>
      </c>
      <c r="E20" s="378"/>
      <c r="F20" s="372"/>
    </row>
    <row r="21" spans="1:6" ht="178.5">
      <c r="A21" s="18" t="s">
        <v>15</v>
      </c>
      <c r="B21" s="20" t="s">
        <v>16</v>
      </c>
      <c r="C21" s="16" t="s">
        <v>17</v>
      </c>
      <c r="D21" s="21">
        <f>E17-E15</f>
        <v>-3.1082751573787704E-3</v>
      </c>
      <c r="E21" s="27">
        <v>1</v>
      </c>
      <c r="F21" s="22" t="s">
        <v>31</v>
      </c>
    </row>
    <row r="22" spans="1:6" ht="127.5">
      <c r="A22" s="23" t="s">
        <v>29</v>
      </c>
      <c r="B22" s="15" t="s">
        <v>30</v>
      </c>
      <c r="C22" s="16" t="s">
        <v>17</v>
      </c>
      <c r="D22" s="24">
        <f>E16/E21</f>
        <v>0</v>
      </c>
      <c r="E22" s="27" t="s">
        <v>380</v>
      </c>
      <c r="F22" s="22" t="s">
        <v>34</v>
      </c>
    </row>
    <row r="24" spans="1:6">
      <c r="A24" s="3" t="s">
        <v>381</v>
      </c>
      <c r="B24" s="5" t="s">
        <v>42</v>
      </c>
      <c r="D24" s="3" t="s">
        <v>382</v>
      </c>
    </row>
    <row r="25" spans="1:6">
      <c r="B25" s="28" t="s">
        <v>43</v>
      </c>
      <c r="D25" s="28" t="s">
        <v>44</v>
      </c>
    </row>
    <row r="27" spans="1:6">
      <c r="A27" s="3" t="s">
        <v>45</v>
      </c>
      <c r="B27" s="5" t="s">
        <v>46</v>
      </c>
    </row>
    <row r="29" spans="1:6">
      <c r="A29" s="3" t="s">
        <v>383</v>
      </c>
    </row>
    <row r="31" spans="1:6">
      <c r="A31" s="3" t="s">
        <v>47</v>
      </c>
    </row>
  </sheetData>
  <mergeCells count="21">
    <mergeCell ref="A9:A10"/>
    <mergeCell ref="B9:B10"/>
    <mergeCell ref="C9:C10"/>
    <mergeCell ref="D9:D10"/>
    <mergeCell ref="E9:E10"/>
    <mergeCell ref="A17:A20"/>
    <mergeCell ref="E17:E20"/>
    <mergeCell ref="F19:F20"/>
    <mergeCell ref="B7:E7"/>
    <mergeCell ref="A1:E1"/>
    <mergeCell ref="A2:E2"/>
    <mergeCell ref="B4:E4"/>
    <mergeCell ref="B5:E5"/>
    <mergeCell ref="B6:E6"/>
    <mergeCell ref="A15:A16"/>
    <mergeCell ref="E15:E16"/>
    <mergeCell ref="F9:F10"/>
    <mergeCell ref="A11:F11"/>
    <mergeCell ref="A12:A13"/>
    <mergeCell ref="E12:E13"/>
    <mergeCell ref="F12:F13"/>
  </mergeCells>
  <pageMargins left="0.7" right="0.7" top="0.75" bottom="0.75" header="0.3" footer="0.3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75" zoomScaleNormal="75" zoomScaleSheetLayoutView="75" workbookViewId="0">
      <selection activeCell="E36" sqref="E36"/>
    </sheetView>
  </sheetViews>
  <sheetFormatPr defaultRowHeight="18.75"/>
  <cols>
    <col min="1" max="1" width="37.140625" style="3" customWidth="1"/>
    <col min="2" max="2" width="47.28515625" style="5" customWidth="1"/>
    <col min="3" max="3" width="18.7109375" style="6" customWidth="1"/>
    <col min="4" max="4" width="25.85546875" style="3" customWidth="1"/>
    <col min="5" max="5" width="29.7109375" style="8" customWidth="1"/>
    <col min="6" max="6" width="30.85546875" style="2" customWidth="1"/>
    <col min="7" max="12" width="8.85546875" style="2"/>
    <col min="13" max="13" width="8.85546875" style="1"/>
  </cols>
  <sheetData>
    <row r="1" spans="1:16" ht="32.450000000000003" customHeight="1">
      <c r="A1" s="398" t="s">
        <v>23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399" t="s">
        <v>93</v>
      </c>
      <c r="B2" s="399"/>
      <c r="C2" s="399"/>
      <c r="D2" s="399"/>
      <c r="E2" s="399"/>
    </row>
    <row r="3" spans="1:16">
      <c r="A3" s="400"/>
      <c r="B3" s="400"/>
      <c r="C3" s="400"/>
      <c r="D3" s="400"/>
      <c r="E3" s="400"/>
    </row>
    <row r="4" spans="1:16" ht="22.5" customHeight="1">
      <c r="A4" s="12" t="s">
        <v>41</v>
      </c>
      <c r="B4" s="401" t="s">
        <v>67</v>
      </c>
      <c r="C4" s="401"/>
      <c r="D4" s="401"/>
      <c r="E4" s="401"/>
    </row>
    <row r="5" spans="1:16" ht="40.5" customHeight="1">
      <c r="A5" s="12" t="s">
        <v>24</v>
      </c>
      <c r="B5" s="401" t="s">
        <v>94</v>
      </c>
      <c r="C5" s="401"/>
      <c r="D5" s="401"/>
      <c r="E5" s="401"/>
    </row>
    <row r="6" spans="1:16" ht="21" customHeight="1">
      <c r="A6" s="12" t="s">
        <v>25</v>
      </c>
      <c r="B6" s="401" t="s">
        <v>95</v>
      </c>
      <c r="C6" s="401"/>
      <c r="D6" s="401"/>
      <c r="E6" s="401"/>
    </row>
    <row r="7" spans="1:16" ht="25.5" customHeight="1">
      <c r="A7" s="12"/>
      <c r="B7" s="407" t="s">
        <v>96</v>
      </c>
      <c r="C7" s="401"/>
      <c r="D7" s="401"/>
      <c r="E7" s="401"/>
    </row>
    <row r="8" spans="1:16" ht="23.25" customHeight="1">
      <c r="A8" s="12"/>
      <c r="B8" s="407" t="s">
        <v>97</v>
      </c>
      <c r="C8" s="438"/>
      <c r="D8" s="438"/>
      <c r="E8" s="438"/>
    </row>
    <row r="9" spans="1:16" ht="23.25" customHeight="1">
      <c r="A9" s="12"/>
      <c r="B9" s="407" t="s">
        <v>98</v>
      </c>
      <c r="C9" s="438"/>
      <c r="D9" s="438"/>
      <c r="E9" s="438"/>
    </row>
    <row r="10" spans="1:16" ht="37.5">
      <c r="A10" s="12" t="s">
        <v>49</v>
      </c>
      <c r="B10" s="401">
        <v>9.6000000000000002E-2</v>
      </c>
      <c r="C10" s="401"/>
      <c r="D10" s="401"/>
      <c r="E10" s="401"/>
    </row>
    <row r="11" spans="1:16" ht="26.25" customHeight="1">
      <c r="A11" s="382" t="s">
        <v>5</v>
      </c>
      <c r="B11" s="380" t="s">
        <v>6</v>
      </c>
      <c r="C11" s="382" t="s">
        <v>1</v>
      </c>
      <c r="D11" s="383" t="s">
        <v>0</v>
      </c>
      <c r="E11" s="385" t="s">
        <v>7</v>
      </c>
      <c r="F11" s="389" t="s">
        <v>26</v>
      </c>
      <c r="G11" s="13"/>
      <c r="H11" s="13"/>
      <c r="I11" s="13"/>
      <c r="J11" s="13"/>
      <c r="K11" s="13"/>
    </row>
    <row r="12" spans="1:16" ht="34.9" customHeight="1">
      <c r="A12" s="382"/>
      <c r="B12" s="381"/>
      <c r="C12" s="382"/>
      <c r="D12" s="384"/>
      <c r="E12" s="386"/>
      <c r="F12" s="390"/>
      <c r="G12" s="13"/>
      <c r="H12" s="13"/>
      <c r="I12" s="13"/>
      <c r="J12" s="13"/>
      <c r="K12" s="13"/>
    </row>
    <row r="13" spans="1:16" ht="25.9" customHeight="1">
      <c r="A13" s="391" t="s">
        <v>18</v>
      </c>
      <c r="B13" s="392"/>
      <c r="C13" s="392"/>
      <c r="D13" s="392"/>
      <c r="E13" s="392"/>
      <c r="F13" s="393"/>
      <c r="G13" s="14"/>
      <c r="H13" s="14"/>
      <c r="I13" s="14"/>
      <c r="J13" s="14"/>
      <c r="K13" s="14"/>
    </row>
    <row r="14" spans="1:16" ht="42.75" customHeight="1">
      <c r="A14" s="403" t="s">
        <v>103</v>
      </c>
      <c r="B14" s="17" t="s">
        <v>20</v>
      </c>
      <c r="C14" s="25" t="s">
        <v>56</v>
      </c>
      <c r="D14" s="25">
        <v>89.5</v>
      </c>
      <c r="E14" s="396">
        <f>D15/D14</f>
        <v>0.98882681564245811</v>
      </c>
      <c r="F14" s="409" t="s">
        <v>32</v>
      </c>
      <c r="G14" s="14"/>
      <c r="H14" s="14"/>
      <c r="I14" s="14"/>
      <c r="J14" s="14"/>
      <c r="K14" s="14"/>
    </row>
    <row r="15" spans="1:16" ht="89.25" customHeight="1">
      <c r="A15" s="404"/>
      <c r="B15" s="17" t="s">
        <v>19</v>
      </c>
      <c r="C15" s="26" t="s">
        <v>56</v>
      </c>
      <c r="D15" s="65">
        <v>88.5</v>
      </c>
      <c r="E15" s="397"/>
      <c r="F15" s="394"/>
      <c r="G15" s="14"/>
      <c r="H15" s="14"/>
      <c r="I15" s="14"/>
      <c r="J15" s="14"/>
      <c r="K15" s="14"/>
    </row>
    <row r="16" spans="1:16" ht="54.75" customHeight="1">
      <c r="A16" s="422" t="s">
        <v>100</v>
      </c>
      <c r="B16" s="17" t="s">
        <v>20</v>
      </c>
      <c r="C16" s="26" t="s">
        <v>56</v>
      </c>
      <c r="D16" s="26">
        <v>100</v>
      </c>
      <c r="E16" s="396">
        <v>1</v>
      </c>
      <c r="F16" s="37"/>
      <c r="G16" s="14"/>
      <c r="H16" s="14"/>
      <c r="I16" s="14"/>
      <c r="J16" s="14"/>
      <c r="K16" s="14"/>
    </row>
    <row r="17" spans="1:11" ht="42.75" customHeight="1">
      <c r="A17" s="404"/>
      <c r="B17" s="17" t="s">
        <v>19</v>
      </c>
      <c r="C17" s="26" t="s">
        <v>56</v>
      </c>
      <c r="D17" s="65">
        <v>100</v>
      </c>
      <c r="E17" s="397"/>
      <c r="F17" s="37"/>
      <c r="G17" s="14"/>
      <c r="H17" s="14"/>
      <c r="I17" s="14"/>
      <c r="J17" s="14"/>
      <c r="K17" s="14"/>
    </row>
    <row r="18" spans="1:11" ht="48" customHeight="1">
      <c r="A18" s="403" t="s">
        <v>99</v>
      </c>
      <c r="B18" s="17" t="s">
        <v>20</v>
      </c>
      <c r="C18" s="26" t="s">
        <v>56</v>
      </c>
      <c r="D18" s="26">
        <v>100</v>
      </c>
      <c r="E18" s="396">
        <v>1</v>
      </c>
      <c r="F18" s="37"/>
      <c r="G18" s="14"/>
      <c r="H18" s="14"/>
      <c r="I18" s="14"/>
      <c r="J18" s="14"/>
      <c r="K18" s="14"/>
    </row>
    <row r="19" spans="1:11" ht="38.25" customHeight="1">
      <c r="A19" s="404"/>
      <c r="B19" s="17" t="s">
        <v>19</v>
      </c>
      <c r="C19" s="26" t="s">
        <v>56</v>
      </c>
      <c r="D19" s="65">
        <v>100</v>
      </c>
      <c r="E19" s="397"/>
      <c r="F19" s="37"/>
      <c r="G19" s="14"/>
      <c r="H19" s="14"/>
      <c r="I19" s="14"/>
      <c r="J19" s="14"/>
      <c r="K19" s="14"/>
    </row>
    <row r="20" spans="1:11" ht="78" customHeight="1">
      <c r="A20" s="403" t="s">
        <v>101</v>
      </c>
      <c r="B20" s="17" t="s">
        <v>20</v>
      </c>
      <c r="C20" s="26" t="s">
        <v>56</v>
      </c>
      <c r="D20" s="26">
        <v>100</v>
      </c>
      <c r="E20" s="396">
        <v>1</v>
      </c>
      <c r="F20" s="37"/>
      <c r="G20" s="14"/>
      <c r="H20" s="14"/>
      <c r="I20" s="14"/>
      <c r="J20" s="14"/>
      <c r="K20" s="14"/>
    </row>
    <row r="21" spans="1:11" ht="59.25" customHeight="1">
      <c r="A21" s="404"/>
      <c r="B21" s="17" t="s">
        <v>19</v>
      </c>
      <c r="C21" s="26" t="s">
        <v>56</v>
      </c>
      <c r="D21" s="65">
        <v>100</v>
      </c>
      <c r="E21" s="397"/>
      <c r="F21" s="37"/>
      <c r="G21" s="14"/>
      <c r="H21" s="14"/>
      <c r="I21" s="14"/>
      <c r="J21" s="14"/>
      <c r="K21" s="14"/>
    </row>
    <row r="22" spans="1:11" ht="28.5" customHeight="1">
      <c r="A22" s="403" t="s">
        <v>482</v>
      </c>
      <c r="B22" s="17" t="s">
        <v>20</v>
      </c>
      <c r="C22" s="26" t="s">
        <v>104</v>
      </c>
      <c r="D22" s="89">
        <v>0</v>
      </c>
      <c r="E22" s="396">
        <v>0</v>
      </c>
      <c r="F22" s="37"/>
      <c r="G22" s="14"/>
      <c r="H22" s="14"/>
      <c r="I22" s="14"/>
      <c r="J22" s="14"/>
      <c r="K22" s="14"/>
    </row>
    <row r="23" spans="1:11" ht="33" customHeight="1">
      <c r="A23" s="404"/>
      <c r="B23" s="17" t="s">
        <v>19</v>
      </c>
      <c r="C23" s="26" t="s">
        <v>104</v>
      </c>
      <c r="D23" s="65">
        <v>0</v>
      </c>
      <c r="E23" s="397"/>
      <c r="F23" s="37"/>
      <c r="G23" s="14"/>
      <c r="H23" s="14"/>
      <c r="I23" s="14"/>
      <c r="J23" s="14"/>
      <c r="K23" s="14"/>
    </row>
    <row r="24" spans="1:11" ht="33.75" customHeight="1">
      <c r="A24" s="403" t="s">
        <v>102</v>
      </c>
      <c r="B24" s="17" t="s">
        <v>20</v>
      </c>
      <c r="C24" s="26" t="s">
        <v>56</v>
      </c>
      <c r="D24" s="26">
        <v>100</v>
      </c>
      <c r="E24" s="396">
        <v>1</v>
      </c>
      <c r="F24" s="37"/>
      <c r="G24" s="14"/>
      <c r="H24" s="14"/>
      <c r="I24" s="14"/>
      <c r="J24" s="14"/>
      <c r="K24" s="14"/>
    </row>
    <row r="25" spans="1:11" ht="62.25" customHeight="1">
      <c r="A25" s="404"/>
      <c r="B25" s="17" t="s">
        <v>19</v>
      </c>
      <c r="C25" s="26" t="s">
        <v>56</v>
      </c>
      <c r="D25" s="26">
        <v>100</v>
      </c>
      <c r="E25" s="397"/>
      <c r="F25" s="37"/>
      <c r="G25" s="14"/>
      <c r="H25" s="14"/>
      <c r="I25" s="14"/>
      <c r="J25" s="14"/>
      <c r="K25" s="14"/>
    </row>
    <row r="26" spans="1:11" ht="44.25" customHeight="1">
      <c r="A26" s="403" t="s">
        <v>483</v>
      </c>
      <c r="B26" s="17" t="s">
        <v>20</v>
      </c>
      <c r="C26" s="26" t="s">
        <v>56</v>
      </c>
      <c r="D26" s="26">
        <v>100</v>
      </c>
      <c r="E26" s="396">
        <v>1</v>
      </c>
      <c r="F26" s="37"/>
      <c r="G26" s="14"/>
      <c r="H26" s="14"/>
      <c r="I26" s="14"/>
      <c r="J26" s="14"/>
      <c r="K26" s="14"/>
    </row>
    <row r="27" spans="1:11" ht="92.25" customHeight="1">
      <c r="A27" s="404"/>
      <c r="B27" s="17" t="s">
        <v>19</v>
      </c>
      <c r="C27" s="26" t="s">
        <v>56</v>
      </c>
      <c r="D27" s="65">
        <v>100</v>
      </c>
      <c r="E27" s="397"/>
      <c r="F27" s="37"/>
      <c r="G27" s="14"/>
      <c r="H27" s="14"/>
      <c r="I27" s="14"/>
      <c r="J27" s="14"/>
      <c r="K27" s="14"/>
    </row>
    <row r="28" spans="1:11" ht="33.6" customHeight="1">
      <c r="A28" s="18" t="s">
        <v>21</v>
      </c>
      <c r="B28" s="15" t="s">
        <v>33</v>
      </c>
      <c r="C28" s="16" t="s">
        <v>17</v>
      </c>
      <c r="D28" s="16" t="s">
        <v>17</v>
      </c>
      <c r="E28" s="27">
        <f>(E26+E24+E22+E20+E18+E16+E14)/7</f>
        <v>0.85554668794892252</v>
      </c>
      <c r="F28" s="19"/>
      <c r="G28" s="14"/>
      <c r="H28" s="14"/>
      <c r="I28" s="14"/>
      <c r="J28" s="14"/>
      <c r="K28" s="14"/>
    </row>
    <row r="29" spans="1:11" ht="26.45" customHeight="1">
      <c r="A29" s="373" t="s">
        <v>8</v>
      </c>
      <c r="B29" s="15" t="s">
        <v>2</v>
      </c>
      <c r="C29" s="16" t="s">
        <v>3</v>
      </c>
      <c r="D29" s="26">
        <v>7</v>
      </c>
      <c r="E29" s="376">
        <f>D30/D29</f>
        <v>0.8571428571428571</v>
      </c>
      <c r="F29" s="371"/>
    </row>
    <row r="30" spans="1:11" ht="25.5">
      <c r="A30" s="375"/>
      <c r="B30" s="15" t="s">
        <v>4</v>
      </c>
      <c r="C30" s="16" t="s">
        <v>3</v>
      </c>
      <c r="D30" s="26">
        <v>6</v>
      </c>
      <c r="E30" s="378"/>
      <c r="F30" s="372"/>
    </row>
    <row r="31" spans="1:11" ht="63.75">
      <c r="A31" s="373" t="s">
        <v>9</v>
      </c>
      <c r="B31" s="4" t="s">
        <v>14</v>
      </c>
      <c r="C31" s="16" t="s">
        <v>10</v>
      </c>
      <c r="D31" s="89">
        <v>5585.9</v>
      </c>
      <c r="E31" s="376">
        <f>(0.5*D32/D31)+(0.5*D34/D33)</f>
        <v>0.99214987736980609</v>
      </c>
      <c r="F31" s="371"/>
    </row>
    <row r="32" spans="1:11" ht="35.450000000000003" customHeight="1">
      <c r="A32" s="374"/>
      <c r="B32" s="4" t="s">
        <v>13</v>
      </c>
      <c r="C32" s="16" t="s">
        <v>10</v>
      </c>
      <c r="D32" s="89">
        <v>5498.2</v>
      </c>
      <c r="E32" s="377"/>
      <c r="F32" s="379"/>
    </row>
    <row r="33" spans="1:6" ht="51">
      <c r="A33" s="374"/>
      <c r="B33" s="4" t="s">
        <v>11</v>
      </c>
      <c r="C33" s="16" t="s">
        <v>10</v>
      </c>
      <c r="D33" s="89">
        <v>333.9</v>
      </c>
      <c r="E33" s="377"/>
      <c r="F33" s="379"/>
    </row>
    <row r="34" spans="1:6" ht="51">
      <c r="A34" s="375"/>
      <c r="B34" s="4" t="s">
        <v>12</v>
      </c>
      <c r="C34" s="16" t="s">
        <v>10</v>
      </c>
      <c r="D34" s="89">
        <v>333.9</v>
      </c>
      <c r="E34" s="378"/>
      <c r="F34" s="372"/>
    </row>
    <row r="35" spans="1:6" ht="178.5">
      <c r="A35" s="18" t="s">
        <v>15</v>
      </c>
      <c r="B35" s="20" t="s">
        <v>16</v>
      </c>
      <c r="C35" s="16" t="s">
        <v>17</v>
      </c>
      <c r="D35" s="21">
        <f>E29-E31</f>
        <v>-0.13500702022694899</v>
      </c>
      <c r="E35" s="27">
        <v>0.9</v>
      </c>
      <c r="F35" s="22" t="s">
        <v>31</v>
      </c>
    </row>
    <row r="36" spans="1:6" ht="127.5">
      <c r="A36" s="23" t="s">
        <v>29</v>
      </c>
      <c r="B36" s="15" t="s">
        <v>30</v>
      </c>
      <c r="C36" s="16" t="s">
        <v>17</v>
      </c>
      <c r="D36" s="24">
        <f>E28/E35</f>
        <v>0.9506074310543583</v>
      </c>
      <c r="E36" s="27" t="s">
        <v>634</v>
      </c>
      <c r="F36" s="22" t="s">
        <v>34</v>
      </c>
    </row>
    <row r="38" spans="1:6">
      <c r="A38" s="3" t="s">
        <v>381</v>
      </c>
      <c r="B38" s="5" t="s">
        <v>42</v>
      </c>
      <c r="D38" s="3" t="s">
        <v>382</v>
      </c>
    </row>
    <row r="39" spans="1:6">
      <c r="B39" s="28" t="s">
        <v>43</v>
      </c>
      <c r="D39" s="28" t="s">
        <v>44</v>
      </c>
    </row>
    <row r="41" spans="1:6">
      <c r="A41" s="3" t="s">
        <v>45</v>
      </c>
      <c r="B41" s="5" t="s">
        <v>46</v>
      </c>
    </row>
    <row r="43" spans="1:6">
      <c r="A43" s="3" t="s">
        <v>383</v>
      </c>
    </row>
    <row r="45" spans="1:6">
      <c r="A45" s="3" t="s">
        <v>47</v>
      </c>
    </row>
  </sheetData>
  <mergeCells count="38">
    <mergeCell ref="A26:A27"/>
    <mergeCell ref="E16:E17"/>
    <mergeCell ref="E18:E19"/>
    <mergeCell ref="E20:E21"/>
    <mergeCell ref="E22:E23"/>
    <mergeCell ref="E24:E25"/>
    <mergeCell ref="E26:E27"/>
    <mergeCell ref="A31:A34"/>
    <mergeCell ref="E31:E34"/>
    <mergeCell ref="F31:F34"/>
    <mergeCell ref="F11:F12"/>
    <mergeCell ref="A13:F13"/>
    <mergeCell ref="A14:A15"/>
    <mergeCell ref="E14:E15"/>
    <mergeCell ref="F14:F15"/>
    <mergeCell ref="A29:A30"/>
    <mergeCell ref="E29:E30"/>
    <mergeCell ref="F29:F30"/>
    <mergeCell ref="A16:A17"/>
    <mergeCell ref="A18:A19"/>
    <mergeCell ref="A20:A21"/>
    <mergeCell ref="A22:A23"/>
    <mergeCell ref="A24:A25"/>
    <mergeCell ref="A1:E1"/>
    <mergeCell ref="A2:E2"/>
    <mergeCell ref="A3:E3"/>
    <mergeCell ref="B4:E4"/>
    <mergeCell ref="B5:E5"/>
    <mergeCell ref="B6:E6"/>
    <mergeCell ref="B10:E10"/>
    <mergeCell ref="A11:A12"/>
    <mergeCell ref="B11:B12"/>
    <mergeCell ref="C11:C12"/>
    <mergeCell ref="D11:D12"/>
    <mergeCell ref="E11:E12"/>
    <mergeCell ref="B7:E7"/>
    <mergeCell ref="B8:E8"/>
    <mergeCell ref="B9:E9"/>
  </mergeCells>
  <pageMargins left="0.7" right="0.7" top="0.75" bottom="0.75" header="0.3" footer="0.3"/>
  <pageSetup paperSize="9" scale="68" orientation="landscape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U225"/>
  <sheetViews>
    <sheetView topLeftCell="A210" zoomScale="70" zoomScaleNormal="70" workbookViewId="0">
      <selection activeCell="C229" sqref="C229"/>
    </sheetView>
  </sheetViews>
  <sheetFormatPr defaultColWidth="17.5703125" defaultRowHeight="15"/>
  <cols>
    <col min="1" max="1" width="17.5703125" style="54"/>
    <col min="2" max="2" width="19" style="55" customWidth="1"/>
    <col min="3" max="3" width="36.5703125" style="44" customWidth="1"/>
    <col min="4" max="7" width="17.5703125" style="44"/>
    <col min="8" max="8" width="23.28515625" style="44" customWidth="1"/>
    <col min="9" max="9" width="17.5703125" style="44"/>
    <col min="10" max="10" width="17.5703125" style="56"/>
    <col min="11" max="16384" width="17.5703125" style="44"/>
  </cols>
  <sheetData>
    <row r="1" spans="1:16">
      <c r="A1" s="359" t="s">
        <v>125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6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6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6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</row>
    <row r="5" spans="1:16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</row>
    <row r="6" spans="1:16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</row>
    <row r="7" spans="1:16" s="155" customFormat="1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44"/>
      <c r="N7" s="44"/>
      <c r="O7" s="44"/>
      <c r="P7" s="44"/>
    </row>
    <row r="8" spans="1:16" s="155" customFormat="1">
      <c r="A8" s="360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44"/>
      <c r="N8" s="44"/>
      <c r="O8" s="44"/>
      <c r="P8" s="44"/>
    </row>
    <row r="9" spans="1:16" s="155" customFormat="1">
      <c r="A9" s="361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44"/>
      <c r="N9" s="44"/>
      <c r="O9" s="44"/>
      <c r="P9" s="44"/>
    </row>
    <row r="10" spans="1:16" s="155" customFormat="1" ht="25.5" customHeight="1">
      <c r="A10" s="370" t="s">
        <v>48</v>
      </c>
      <c r="B10" s="324" t="s">
        <v>126</v>
      </c>
      <c r="C10" s="364" t="s">
        <v>127</v>
      </c>
      <c r="D10" s="364" t="s">
        <v>128</v>
      </c>
      <c r="E10" s="367" t="s">
        <v>129</v>
      </c>
      <c r="F10" s="367"/>
      <c r="G10" s="367"/>
      <c r="H10" s="362" t="s">
        <v>130</v>
      </c>
      <c r="I10" s="364" t="s">
        <v>449</v>
      </c>
      <c r="J10" s="364"/>
      <c r="K10" s="364"/>
      <c r="L10" s="364"/>
      <c r="M10" s="364"/>
      <c r="N10" s="364"/>
      <c r="O10" s="364"/>
      <c r="P10" s="364"/>
    </row>
    <row r="11" spans="1:16" s="155" customFormat="1">
      <c r="A11" s="370"/>
      <c r="B11" s="324"/>
      <c r="C11" s="364"/>
      <c r="D11" s="364"/>
      <c r="E11" s="367"/>
      <c r="F11" s="367"/>
      <c r="G11" s="367"/>
      <c r="H11" s="362"/>
      <c r="I11" s="364"/>
      <c r="J11" s="364"/>
      <c r="K11" s="364"/>
      <c r="L11" s="364"/>
      <c r="M11" s="364"/>
      <c r="N11" s="364"/>
      <c r="O11" s="364"/>
      <c r="P11" s="364"/>
    </row>
    <row r="12" spans="1:16" s="155" customFormat="1" hidden="1">
      <c r="A12" s="370"/>
      <c r="B12" s="324"/>
      <c r="C12" s="364"/>
      <c r="D12" s="364"/>
      <c r="E12" s="367"/>
      <c r="F12" s="367"/>
      <c r="G12" s="367"/>
      <c r="H12" s="362"/>
      <c r="I12" s="364"/>
      <c r="J12" s="364"/>
      <c r="K12" s="364"/>
      <c r="L12" s="364"/>
      <c r="M12" s="364"/>
      <c r="N12" s="364"/>
      <c r="O12" s="364"/>
      <c r="P12" s="364"/>
    </row>
    <row r="13" spans="1:16" s="155" customFormat="1" hidden="1">
      <c r="A13" s="370"/>
      <c r="B13" s="324"/>
      <c r="C13" s="364"/>
      <c r="D13" s="364"/>
      <c r="E13" s="367"/>
      <c r="F13" s="367"/>
      <c r="G13" s="367"/>
      <c r="H13" s="362"/>
      <c r="I13" s="364"/>
      <c r="J13" s="364"/>
      <c r="K13" s="364"/>
      <c r="L13" s="364"/>
      <c r="M13" s="364"/>
      <c r="N13" s="364"/>
      <c r="O13" s="364"/>
      <c r="P13" s="364"/>
    </row>
    <row r="14" spans="1:16" s="155" customFormat="1" hidden="1">
      <c r="A14" s="370"/>
      <c r="B14" s="324"/>
      <c r="C14" s="364"/>
      <c r="D14" s="364"/>
      <c r="E14" s="367"/>
      <c r="F14" s="367"/>
      <c r="G14" s="367"/>
      <c r="H14" s="362"/>
      <c r="I14" s="364"/>
      <c r="J14" s="364"/>
      <c r="K14" s="364"/>
      <c r="L14" s="364"/>
      <c r="M14" s="364"/>
      <c r="N14" s="364"/>
      <c r="O14" s="364"/>
      <c r="P14" s="364"/>
    </row>
    <row r="15" spans="1:16" s="155" customFormat="1">
      <c r="A15" s="370"/>
      <c r="B15" s="324"/>
      <c r="C15" s="364"/>
      <c r="D15" s="364"/>
      <c r="E15" s="363" t="s">
        <v>131</v>
      </c>
      <c r="F15" s="364" t="s">
        <v>132</v>
      </c>
      <c r="G15" s="364" t="s">
        <v>133</v>
      </c>
      <c r="H15" s="362"/>
      <c r="I15" s="365" t="s">
        <v>450</v>
      </c>
      <c r="J15" s="365" t="s">
        <v>451</v>
      </c>
      <c r="K15" s="364" t="s">
        <v>452</v>
      </c>
      <c r="L15" s="367" t="s">
        <v>453</v>
      </c>
      <c r="M15" s="367" t="s">
        <v>454</v>
      </c>
      <c r="N15" s="363" t="s">
        <v>455</v>
      </c>
      <c r="O15" s="368" t="s">
        <v>456</v>
      </c>
      <c r="P15" s="363" t="s">
        <v>457</v>
      </c>
    </row>
    <row r="16" spans="1:16" s="155" customFormat="1">
      <c r="A16" s="370"/>
      <c r="B16" s="324"/>
      <c r="C16" s="364"/>
      <c r="D16" s="364"/>
      <c r="E16" s="363"/>
      <c r="F16" s="364"/>
      <c r="G16" s="364"/>
      <c r="H16" s="362"/>
      <c r="I16" s="366"/>
      <c r="J16" s="366"/>
      <c r="K16" s="364"/>
      <c r="L16" s="367"/>
      <c r="M16" s="367"/>
      <c r="N16" s="363"/>
      <c r="O16" s="369"/>
      <c r="P16" s="363"/>
    </row>
    <row r="17" spans="1:21" s="156" customFormat="1" ht="12.75">
      <c r="A17" s="125">
        <v>1</v>
      </c>
      <c r="B17" s="126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6">
        <v>11</v>
      </c>
      <c r="L17" s="127">
        <v>12</v>
      </c>
      <c r="M17" s="127">
        <v>13</v>
      </c>
      <c r="N17" s="127">
        <v>14</v>
      </c>
      <c r="O17" s="127">
        <v>15</v>
      </c>
      <c r="P17" s="127">
        <v>16</v>
      </c>
      <c r="R17" s="157"/>
    </row>
    <row r="18" spans="1:21" s="155" customFormat="1" ht="23.25" customHeight="1">
      <c r="A18" s="354" t="s">
        <v>134</v>
      </c>
      <c r="B18" s="318" t="s">
        <v>135</v>
      </c>
      <c r="C18" s="312" t="s">
        <v>136</v>
      </c>
      <c r="D18" s="276"/>
      <c r="E18" s="276"/>
      <c r="F18" s="276"/>
      <c r="G18" s="276"/>
      <c r="H18" s="69" t="s">
        <v>137</v>
      </c>
      <c r="I18" s="78">
        <f>I19+I20+I22+I23</f>
        <v>323819.2</v>
      </c>
      <c r="J18" s="78">
        <f t="shared" ref="J18" si="0">J19+J20+J22+J23</f>
        <v>358670.8</v>
      </c>
      <c r="K18" s="78">
        <f>K19+K20+K22+K23</f>
        <v>349352.50180999993</v>
      </c>
      <c r="L18" s="78">
        <f>L19+L20+L22+L23</f>
        <v>336787.4</v>
      </c>
      <c r="M18" s="78">
        <f>M19+M20+M22+M23</f>
        <v>355405.7</v>
      </c>
      <c r="N18" s="78">
        <f t="shared" ref="N18:O18" si="1">N19+N20+N22+N23</f>
        <v>348660.39999999997</v>
      </c>
      <c r="O18" s="78">
        <f t="shared" si="1"/>
        <v>348245.99999999994</v>
      </c>
      <c r="P18" s="78">
        <f>P19+P20+P22+P23</f>
        <v>2420942.0018099998</v>
      </c>
      <c r="Q18" s="158"/>
      <c r="R18" s="159"/>
      <c r="U18" s="335"/>
    </row>
    <row r="19" spans="1:21" s="155" customFormat="1" ht="21" customHeight="1">
      <c r="A19" s="355"/>
      <c r="B19" s="357"/>
      <c r="C19" s="313"/>
      <c r="D19" s="277"/>
      <c r="E19" s="277"/>
      <c r="F19" s="277"/>
      <c r="G19" s="277"/>
      <c r="H19" s="70" t="s">
        <v>138</v>
      </c>
      <c r="I19" s="119">
        <f t="shared" ref="I19:O20" si="2">I25+I68+I107+I131+I145+I157+I169+I184+I193+I205+I214</f>
        <v>111242.9</v>
      </c>
      <c r="J19" s="119">
        <f t="shared" si="2"/>
        <v>129408.2</v>
      </c>
      <c r="K19" s="119">
        <f t="shared" si="2"/>
        <v>134045.44580999998</v>
      </c>
      <c r="L19" s="119">
        <f t="shared" si="2"/>
        <v>131143.80000000002</v>
      </c>
      <c r="M19" s="119">
        <f t="shared" si="2"/>
        <v>142391.80000000002</v>
      </c>
      <c r="N19" s="119">
        <f t="shared" si="2"/>
        <v>136517.6</v>
      </c>
      <c r="O19" s="87">
        <f t="shared" si="2"/>
        <v>135959.89999999997</v>
      </c>
      <c r="P19" s="119">
        <f>I19+J19+K19+L19+M19+N19+O19</f>
        <v>920709.6458099999</v>
      </c>
      <c r="Q19" s="158"/>
      <c r="R19" s="160"/>
      <c r="U19" s="335"/>
    </row>
    <row r="20" spans="1:21" s="155" customFormat="1" ht="23.25" customHeight="1">
      <c r="A20" s="355"/>
      <c r="B20" s="357"/>
      <c r="C20" s="313"/>
      <c r="D20" s="277"/>
      <c r="E20" s="277"/>
      <c r="F20" s="277"/>
      <c r="G20" s="277"/>
      <c r="H20" s="290" t="s">
        <v>139</v>
      </c>
      <c r="I20" s="282">
        <f t="shared" si="2"/>
        <v>211710.4</v>
      </c>
      <c r="J20" s="282">
        <f t="shared" si="2"/>
        <v>226114.00000000003</v>
      </c>
      <c r="K20" s="282">
        <f t="shared" si="2"/>
        <v>214113.45600000001</v>
      </c>
      <c r="L20" s="282">
        <f t="shared" si="2"/>
        <v>205034.59999999998</v>
      </c>
      <c r="M20" s="282">
        <f t="shared" si="2"/>
        <v>212476.1</v>
      </c>
      <c r="N20" s="282">
        <f t="shared" si="2"/>
        <v>211583.5</v>
      </c>
      <c r="O20" s="282">
        <f t="shared" si="2"/>
        <v>211704.5</v>
      </c>
      <c r="P20" s="282">
        <f>I20+J20+K20+L20+M20+N20+O20</f>
        <v>1492736.5560000001</v>
      </c>
      <c r="Q20" s="158"/>
      <c r="R20" s="160"/>
    </row>
    <row r="21" spans="1:21" s="155" customFormat="1" ht="15" hidden="1" customHeight="1">
      <c r="A21" s="355"/>
      <c r="B21" s="357"/>
      <c r="C21" s="313"/>
      <c r="D21" s="277"/>
      <c r="E21" s="277"/>
      <c r="F21" s="277"/>
      <c r="G21" s="277"/>
      <c r="H21" s="290"/>
      <c r="I21" s="282"/>
      <c r="J21" s="282"/>
      <c r="K21" s="282"/>
      <c r="L21" s="282"/>
      <c r="M21" s="282"/>
      <c r="N21" s="282"/>
      <c r="O21" s="282"/>
      <c r="P21" s="282"/>
      <c r="R21" s="161"/>
    </row>
    <row r="22" spans="1:21" s="155" customFormat="1" ht="24">
      <c r="A22" s="355"/>
      <c r="B22" s="357"/>
      <c r="C22" s="313"/>
      <c r="D22" s="277"/>
      <c r="E22" s="277"/>
      <c r="F22" s="277"/>
      <c r="G22" s="277"/>
      <c r="H22" s="97" t="s">
        <v>140</v>
      </c>
      <c r="I22" s="107">
        <f t="shared" ref="I22:O22" si="3">I27+I70+I109+I133+I147+I159+I171+I186+I195+I207+I216</f>
        <v>115.9</v>
      </c>
      <c r="J22" s="107">
        <f t="shared" si="3"/>
        <v>2448.6000000000004</v>
      </c>
      <c r="K22" s="107">
        <f t="shared" si="3"/>
        <v>1193.5999999999999</v>
      </c>
      <c r="L22" s="107">
        <f t="shared" si="3"/>
        <v>609</v>
      </c>
      <c r="M22" s="107">
        <f t="shared" si="3"/>
        <v>537.79999999999995</v>
      </c>
      <c r="N22" s="107">
        <f t="shared" si="3"/>
        <v>559.29999999999995</v>
      </c>
      <c r="O22" s="107">
        <f t="shared" si="3"/>
        <v>581.6</v>
      </c>
      <c r="P22" s="107">
        <f>I22+J22+K22+L22+M22+N22+O22</f>
        <v>6045.8000000000011</v>
      </c>
      <c r="R22" s="162"/>
    </row>
    <row r="23" spans="1:21" s="155" customFormat="1" ht="17.25" customHeight="1">
      <c r="A23" s="356"/>
      <c r="B23" s="358"/>
      <c r="C23" s="314"/>
      <c r="D23" s="278"/>
      <c r="E23" s="278"/>
      <c r="F23" s="278"/>
      <c r="G23" s="278"/>
      <c r="H23" s="97" t="s">
        <v>141</v>
      </c>
      <c r="I23" s="107">
        <f t="shared" ref="I23:O23" si="4">I28+I71</f>
        <v>750</v>
      </c>
      <c r="J23" s="107">
        <f t="shared" si="4"/>
        <v>700</v>
      </c>
      <c r="K23" s="107">
        <f t="shared" si="4"/>
        <v>0</v>
      </c>
      <c r="L23" s="107">
        <f t="shared" si="4"/>
        <v>0</v>
      </c>
      <c r="M23" s="107">
        <f t="shared" si="4"/>
        <v>0</v>
      </c>
      <c r="N23" s="107">
        <f t="shared" si="4"/>
        <v>0</v>
      </c>
      <c r="O23" s="107">
        <f t="shared" si="4"/>
        <v>0</v>
      </c>
      <c r="P23" s="107">
        <f>I23+J23+K23+L23+M23+N23+O23</f>
        <v>1450</v>
      </c>
    </row>
    <row r="24" spans="1:21" s="155" customFormat="1" ht="25.5" customHeight="1">
      <c r="A24" s="354" t="s">
        <v>142</v>
      </c>
      <c r="B24" s="309" t="s">
        <v>143</v>
      </c>
      <c r="C24" s="312" t="s">
        <v>144</v>
      </c>
      <c r="D24" s="306" t="s">
        <v>145</v>
      </c>
      <c r="E24" s="306" t="s">
        <v>146</v>
      </c>
      <c r="F24" s="306" t="s">
        <v>147</v>
      </c>
      <c r="G24" s="306" t="s">
        <v>148</v>
      </c>
      <c r="H24" s="69" t="s">
        <v>137</v>
      </c>
      <c r="I24" s="79">
        <f>I25+I26+I28</f>
        <v>70501.600000000006</v>
      </c>
      <c r="J24" s="79">
        <f>J25+J26+J28</f>
        <v>83456</v>
      </c>
      <c r="K24" s="79">
        <f>K25+K26+K28</f>
        <v>79074.950810000009</v>
      </c>
      <c r="L24" s="79">
        <f t="shared" ref="L24:P24" si="5">L25+L26+L28</f>
        <v>74613.3</v>
      </c>
      <c r="M24" s="79">
        <f t="shared" si="5"/>
        <v>76523.899999999994</v>
      </c>
      <c r="N24" s="79">
        <f t="shared" si="5"/>
        <v>83413.700000000012</v>
      </c>
      <c r="O24" s="79">
        <f t="shared" si="5"/>
        <v>83413.700000000012</v>
      </c>
      <c r="P24" s="79">
        <f t="shared" si="5"/>
        <v>550997.15081000002</v>
      </c>
      <c r="R24" s="163"/>
    </row>
    <row r="25" spans="1:21" s="155" customFormat="1" ht="23.25" customHeight="1">
      <c r="A25" s="355"/>
      <c r="B25" s="310"/>
      <c r="C25" s="313"/>
      <c r="D25" s="307"/>
      <c r="E25" s="307"/>
      <c r="F25" s="307"/>
      <c r="G25" s="307"/>
      <c r="H25" s="97" t="s">
        <v>138</v>
      </c>
      <c r="I25" s="107">
        <f>I30+I42+I46+I47+I44</f>
        <v>38853.300000000003</v>
      </c>
      <c r="J25" s="108">
        <f>J30+J42+J60+J46+J47+J49+J44</f>
        <v>43382.8</v>
      </c>
      <c r="K25" s="107">
        <f>K30+K42+K60+K46+K48+K51+K49+K52</f>
        <v>47227.050810000001</v>
      </c>
      <c r="L25" s="107">
        <f>L38+L48+L53+L66</f>
        <v>40313.5</v>
      </c>
      <c r="M25" s="107">
        <f t="shared" ref="M25:O25" si="6">M38+M61+M66</f>
        <v>42402.6</v>
      </c>
      <c r="N25" s="107">
        <f t="shared" si="6"/>
        <v>49292.4</v>
      </c>
      <c r="O25" s="107">
        <f t="shared" si="6"/>
        <v>49292.4</v>
      </c>
      <c r="P25" s="107">
        <f>I25+J25+K25+L25+M25+N25+O25</f>
        <v>310764.05081000004</v>
      </c>
      <c r="Q25" s="164"/>
    </row>
    <row r="26" spans="1:21" s="155" customFormat="1" ht="31.5" customHeight="1">
      <c r="A26" s="355"/>
      <c r="B26" s="310"/>
      <c r="C26" s="313"/>
      <c r="D26" s="307"/>
      <c r="E26" s="307"/>
      <c r="F26" s="307"/>
      <c r="G26" s="307"/>
      <c r="H26" s="97" t="s">
        <v>139</v>
      </c>
      <c r="I26" s="107">
        <f>I39+I57+I63</f>
        <v>31498.3</v>
      </c>
      <c r="J26" s="107">
        <f>J39+J57+J63+J45</f>
        <v>39823.199999999997</v>
      </c>
      <c r="K26" s="107">
        <f>K39+K57+K63+K50</f>
        <v>31847.9</v>
      </c>
      <c r="L26" s="107">
        <f>L41+L57+L63</f>
        <v>34299.800000000003</v>
      </c>
      <c r="M26" s="107">
        <f>M39+M57+M63+M41</f>
        <v>34121.300000000003</v>
      </c>
      <c r="N26" s="107">
        <f>N39+N57+N63+N41</f>
        <v>34121.300000000003</v>
      </c>
      <c r="O26" s="107">
        <f>O39+O57+O63+O41</f>
        <v>34121.300000000003</v>
      </c>
      <c r="P26" s="107">
        <f>I26+J26+K26+L26+M26+N26+O26</f>
        <v>239833.09999999998</v>
      </c>
      <c r="R26" s="158"/>
    </row>
    <row r="27" spans="1:21" s="155" customFormat="1" ht="31.5" customHeight="1">
      <c r="A27" s="355"/>
      <c r="B27" s="310"/>
      <c r="C27" s="313"/>
      <c r="D27" s="307"/>
      <c r="E27" s="307"/>
      <c r="F27" s="307"/>
      <c r="G27" s="307"/>
      <c r="H27" s="97" t="s">
        <v>140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</row>
    <row r="28" spans="1:21" s="155" customFormat="1" ht="23.25" customHeight="1">
      <c r="A28" s="356"/>
      <c r="B28" s="311"/>
      <c r="C28" s="314"/>
      <c r="D28" s="308"/>
      <c r="E28" s="308"/>
      <c r="F28" s="308"/>
      <c r="G28" s="308"/>
      <c r="H28" s="97" t="s">
        <v>141</v>
      </c>
      <c r="I28" s="107">
        <f>I64</f>
        <v>150</v>
      </c>
      <c r="J28" s="107">
        <f t="shared" ref="J28:P28" si="7">J64</f>
        <v>250</v>
      </c>
      <c r="K28" s="107">
        <f t="shared" si="7"/>
        <v>0</v>
      </c>
      <c r="L28" s="107">
        <f t="shared" si="7"/>
        <v>0</v>
      </c>
      <c r="M28" s="107">
        <f t="shared" si="7"/>
        <v>0</v>
      </c>
      <c r="N28" s="107">
        <f t="shared" si="7"/>
        <v>0</v>
      </c>
      <c r="O28" s="107">
        <f t="shared" si="7"/>
        <v>0</v>
      </c>
      <c r="P28" s="107">
        <f t="shared" si="7"/>
        <v>400</v>
      </c>
    </row>
    <row r="29" spans="1:21" s="155" customFormat="1" ht="45.75" customHeight="1">
      <c r="A29" s="165" t="s">
        <v>149</v>
      </c>
      <c r="B29" s="166" t="s">
        <v>150</v>
      </c>
      <c r="C29" s="128" t="s">
        <v>151</v>
      </c>
      <c r="D29" s="167" t="s">
        <v>145</v>
      </c>
      <c r="E29" s="167" t="s">
        <v>146</v>
      </c>
      <c r="F29" s="167" t="s">
        <v>147</v>
      </c>
      <c r="G29" s="167" t="s">
        <v>152</v>
      </c>
      <c r="H29" s="168" t="s">
        <v>153</v>
      </c>
      <c r="I29" s="79">
        <f>I30+I39+I42+I46+I47+I44</f>
        <v>68468.100000000006</v>
      </c>
      <c r="J29" s="79">
        <f>J30+J39+J42+J44+J45++J46+J47+J49</f>
        <v>81182.700000000012</v>
      </c>
      <c r="K29" s="79">
        <f>K30+K39+K42+K46++K48+K49+K50+K51+K52</f>
        <v>77235.750810000012</v>
      </c>
      <c r="L29" s="79">
        <f>L30+L39+L42+L38+L41+L48+L53</f>
        <v>72219.8</v>
      </c>
      <c r="M29" s="79">
        <f t="shared" ref="M29:N29" si="8">M30+M39+M42+M38+M41+M48+M53</f>
        <v>73466.5</v>
      </c>
      <c r="N29" s="79">
        <f t="shared" si="8"/>
        <v>80356.3</v>
      </c>
      <c r="O29" s="79">
        <v>80356.3</v>
      </c>
      <c r="P29" s="169">
        <f>I29+J29+K29+L29+M29+N29+O29</f>
        <v>533285.45081000007</v>
      </c>
      <c r="Q29" s="170"/>
      <c r="R29" s="161"/>
    </row>
    <row r="30" spans="1:21" s="155" customFormat="1">
      <c r="A30" s="284"/>
      <c r="B30" s="300" t="s">
        <v>154</v>
      </c>
      <c r="C30" s="352" t="s">
        <v>155</v>
      </c>
      <c r="D30" s="303" t="s">
        <v>145</v>
      </c>
      <c r="E30" s="303" t="s">
        <v>146</v>
      </c>
      <c r="F30" s="303" t="s">
        <v>147</v>
      </c>
      <c r="G30" s="303" t="s">
        <v>156</v>
      </c>
      <c r="H30" s="305" t="s">
        <v>138</v>
      </c>
      <c r="I30" s="282">
        <v>31332</v>
      </c>
      <c r="J30" s="337">
        <v>37952.9</v>
      </c>
      <c r="K30" s="341">
        <f>35244.981+5719.99981</f>
        <v>40964.980810000001</v>
      </c>
      <c r="L30" s="337">
        <v>0</v>
      </c>
      <c r="M30" s="337">
        <v>0</v>
      </c>
      <c r="N30" s="337">
        <f>M30</f>
        <v>0</v>
      </c>
      <c r="O30" s="337">
        <f>N30</f>
        <v>0</v>
      </c>
      <c r="P30" s="339">
        <f>I30+J30+K30+L30+M30+N30+O30</f>
        <v>110249.88081</v>
      </c>
      <c r="Q30" s="171"/>
      <c r="R30" s="161"/>
    </row>
    <row r="31" spans="1:21" s="155" customFormat="1" ht="43.5" customHeight="1">
      <c r="A31" s="284"/>
      <c r="B31" s="301"/>
      <c r="C31" s="353"/>
      <c r="D31" s="303"/>
      <c r="E31" s="303"/>
      <c r="F31" s="303"/>
      <c r="G31" s="303"/>
      <c r="H31" s="305"/>
      <c r="I31" s="282"/>
      <c r="J31" s="338"/>
      <c r="K31" s="342"/>
      <c r="L31" s="338"/>
      <c r="M31" s="338"/>
      <c r="N31" s="338"/>
      <c r="O31" s="338"/>
      <c r="P31" s="340"/>
      <c r="Q31" s="172"/>
      <c r="R31" s="173"/>
    </row>
    <row r="32" spans="1:21" s="155" customFormat="1" ht="15.75" hidden="1" customHeight="1">
      <c r="A32" s="109"/>
      <c r="B32" s="122"/>
      <c r="C32" s="128"/>
      <c r="D32" s="114"/>
      <c r="E32" s="114"/>
      <c r="F32" s="114"/>
      <c r="G32" s="114"/>
      <c r="H32" s="305" t="s">
        <v>138</v>
      </c>
      <c r="I32" s="107">
        <f>SUM(I30:I30)</f>
        <v>31332</v>
      </c>
      <c r="J32" s="107">
        <f>SUM(J30:J30)</f>
        <v>37952.9</v>
      </c>
      <c r="K32" s="107"/>
      <c r="L32" s="107">
        <f>SUM(L30)</f>
        <v>0</v>
      </c>
      <c r="M32" s="107">
        <f>SUM(M30)</f>
        <v>0</v>
      </c>
      <c r="N32" s="107">
        <f>SUM(N30)</f>
        <v>0</v>
      </c>
      <c r="O32" s="107"/>
      <c r="P32" s="124"/>
      <c r="Q32" s="171"/>
      <c r="R32" s="161"/>
    </row>
    <row r="33" spans="1:18" s="155" customFormat="1" ht="15.75" hidden="1" customHeight="1">
      <c r="A33" s="109"/>
      <c r="B33" s="122"/>
      <c r="C33" s="128"/>
      <c r="D33" s="114"/>
      <c r="E33" s="114"/>
      <c r="F33" s="114"/>
      <c r="G33" s="114"/>
      <c r="H33" s="305"/>
      <c r="I33" s="107"/>
      <c r="J33" s="107"/>
      <c r="K33" s="107"/>
      <c r="L33" s="107"/>
      <c r="M33" s="107"/>
      <c r="N33" s="107"/>
      <c r="O33" s="107"/>
      <c r="P33" s="124"/>
      <c r="Q33" s="171"/>
      <c r="R33" s="161"/>
    </row>
    <row r="34" spans="1:18" s="155" customFormat="1" ht="15.75" hidden="1" customHeight="1">
      <c r="A34" s="109"/>
      <c r="B34" s="122"/>
      <c r="C34" s="128"/>
      <c r="D34" s="114"/>
      <c r="E34" s="114"/>
      <c r="F34" s="114"/>
      <c r="G34" s="114"/>
      <c r="H34" s="305" t="s">
        <v>138</v>
      </c>
      <c r="I34" s="107"/>
      <c r="J34" s="107"/>
      <c r="K34" s="107"/>
      <c r="L34" s="107"/>
      <c r="M34" s="107"/>
      <c r="N34" s="107"/>
      <c r="O34" s="107"/>
      <c r="P34" s="124"/>
      <c r="Q34" s="171"/>
      <c r="R34" s="161"/>
    </row>
    <row r="35" spans="1:18" s="155" customFormat="1" ht="15.75" hidden="1" customHeight="1">
      <c r="A35" s="109"/>
      <c r="B35" s="122"/>
      <c r="C35" s="128"/>
      <c r="D35" s="114"/>
      <c r="E35" s="114"/>
      <c r="F35" s="114"/>
      <c r="G35" s="114"/>
      <c r="H35" s="305"/>
      <c r="I35" s="107"/>
      <c r="J35" s="107"/>
      <c r="K35" s="107"/>
      <c r="L35" s="107"/>
      <c r="M35" s="107"/>
      <c r="N35" s="107"/>
      <c r="O35" s="107"/>
      <c r="P35" s="124"/>
      <c r="Q35" s="171"/>
      <c r="R35" s="161"/>
    </row>
    <row r="36" spans="1:18" s="155" customFormat="1" ht="15.75" hidden="1" customHeight="1">
      <c r="A36" s="109"/>
      <c r="B36" s="122"/>
      <c r="C36" s="128"/>
      <c r="D36" s="114"/>
      <c r="E36" s="114"/>
      <c r="F36" s="114"/>
      <c r="G36" s="114"/>
      <c r="H36" s="305" t="s">
        <v>138</v>
      </c>
      <c r="I36" s="107"/>
      <c r="J36" s="107"/>
      <c r="K36" s="107"/>
      <c r="L36" s="107"/>
      <c r="M36" s="107"/>
      <c r="N36" s="107"/>
      <c r="O36" s="107"/>
      <c r="P36" s="124"/>
      <c r="Q36" s="171"/>
      <c r="R36" s="161"/>
    </row>
    <row r="37" spans="1:18" s="155" customFormat="1" ht="15.75" hidden="1" customHeight="1">
      <c r="A37" s="109"/>
      <c r="B37" s="122"/>
      <c r="C37" s="128"/>
      <c r="D37" s="114"/>
      <c r="E37" s="114"/>
      <c r="F37" s="114"/>
      <c r="G37" s="114"/>
      <c r="H37" s="305"/>
      <c r="I37" s="107"/>
      <c r="J37" s="107"/>
      <c r="K37" s="107"/>
      <c r="L37" s="107"/>
      <c r="M37" s="107"/>
      <c r="N37" s="107"/>
      <c r="O37" s="107"/>
      <c r="P37" s="124"/>
      <c r="Q37" s="171"/>
      <c r="R37" s="161"/>
    </row>
    <row r="38" spans="1:18" s="155" customFormat="1" ht="80.25" customHeight="1">
      <c r="A38" s="99"/>
      <c r="B38" s="117"/>
      <c r="C38" s="112" t="s">
        <v>563</v>
      </c>
      <c r="D38" s="114">
        <v>71</v>
      </c>
      <c r="E38" s="114">
        <v>7</v>
      </c>
      <c r="F38" s="114">
        <v>1</v>
      </c>
      <c r="G38" s="114">
        <v>210120400</v>
      </c>
      <c r="H38" s="115" t="s">
        <v>138</v>
      </c>
      <c r="I38" s="107">
        <v>0</v>
      </c>
      <c r="J38" s="107">
        <v>0</v>
      </c>
      <c r="K38" s="107">
        <v>0</v>
      </c>
      <c r="L38" s="107">
        <v>38419.4</v>
      </c>
      <c r="M38" s="107">
        <v>42402.6</v>
      </c>
      <c r="N38" s="107">
        <v>49292.4</v>
      </c>
      <c r="O38" s="107">
        <v>49292.4</v>
      </c>
      <c r="P38" s="124">
        <f>I38+J38+K38+L38+M38+N38+O38</f>
        <v>179406.8</v>
      </c>
      <c r="Q38" s="171"/>
      <c r="R38" s="161"/>
    </row>
    <row r="39" spans="1:18" s="155" customFormat="1" ht="15" hidden="1" customHeight="1">
      <c r="A39" s="276"/>
      <c r="B39" s="300" t="s">
        <v>154</v>
      </c>
      <c r="C39" s="333" t="s">
        <v>157</v>
      </c>
      <c r="D39" s="303" t="s">
        <v>145</v>
      </c>
      <c r="E39" s="303" t="s">
        <v>146</v>
      </c>
      <c r="F39" s="303" t="s">
        <v>147</v>
      </c>
      <c r="G39" s="303" t="s">
        <v>158</v>
      </c>
      <c r="H39" s="344" t="s">
        <v>139</v>
      </c>
      <c r="I39" s="282">
        <v>29614.799999999999</v>
      </c>
      <c r="J39" s="282">
        <v>27719.9</v>
      </c>
      <c r="K39" s="282">
        <f>22459.65+6820.95</f>
        <v>29280.600000000002</v>
      </c>
      <c r="L39" s="282">
        <v>0</v>
      </c>
      <c r="M39" s="282">
        <v>0</v>
      </c>
      <c r="N39" s="282">
        <v>0</v>
      </c>
      <c r="O39" s="282">
        <f>N39</f>
        <v>0</v>
      </c>
      <c r="P39" s="336">
        <f>I39+J39+K39+L39+M39+N39+O39</f>
        <v>86615.3</v>
      </c>
      <c r="Q39" s="171"/>
      <c r="R39" s="161"/>
    </row>
    <row r="40" spans="1:18" s="155" customFormat="1" ht="140.25" customHeight="1">
      <c r="A40" s="278"/>
      <c r="B40" s="301"/>
      <c r="C40" s="343"/>
      <c r="D40" s="303"/>
      <c r="E40" s="303"/>
      <c r="F40" s="303"/>
      <c r="G40" s="303"/>
      <c r="H40" s="345"/>
      <c r="I40" s="282"/>
      <c r="J40" s="282"/>
      <c r="K40" s="282"/>
      <c r="L40" s="282"/>
      <c r="M40" s="282"/>
      <c r="N40" s="282"/>
      <c r="O40" s="282"/>
      <c r="P40" s="336"/>
      <c r="Q40" s="171"/>
      <c r="R40" s="161"/>
    </row>
    <row r="41" spans="1:18" s="155" customFormat="1" ht="140.25" customHeight="1">
      <c r="A41" s="103"/>
      <c r="B41" s="174"/>
      <c r="C41" s="117" t="s">
        <v>157</v>
      </c>
      <c r="D41" s="113" t="s">
        <v>145</v>
      </c>
      <c r="E41" s="113" t="s">
        <v>146</v>
      </c>
      <c r="F41" s="113" t="s">
        <v>147</v>
      </c>
      <c r="G41" s="113" t="s">
        <v>564</v>
      </c>
      <c r="H41" s="123" t="s">
        <v>139</v>
      </c>
      <c r="I41" s="107">
        <v>0</v>
      </c>
      <c r="J41" s="107">
        <v>0</v>
      </c>
      <c r="K41" s="107">
        <v>0</v>
      </c>
      <c r="L41" s="107">
        <v>32276.9</v>
      </c>
      <c r="M41" s="107">
        <v>31063.9</v>
      </c>
      <c r="N41" s="107">
        <v>31063.9</v>
      </c>
      <c r="O41" s="107">
        <v>31063.9</v>
      </c>
      <c r="P41" s="107">
        <f>I41+J41+K41+L41+M41+N41+O41</f>
        <v>125468.6</v>
      </c>
      <c r="Q41" s="161"/>
      <c r="R41" s="161"/>
    </row>
    <row r="42" spans="1:18" s="155" customFormat="1" ht="15" customHeight="1">
      <c r="A42" s="284"/>
      <c r="B42" s="300" t="s">
        <v>154</v>
      </c>
      <c r="C42" s="333" t="s">
        <v>159</v>
      </c>
      <c r="D42" s="303" t="s">
        <v>145</v>
      </c>
      <c r="E42" s="303" t="s">
        <v>146</v>
      </c>
      <c r="F42" s="303" t="s">
        <v>147</v>
      </c>
      <c r="G42" s="303" t="s">
        <v>160</v>
      </c>
      <c r="H42" s="305" t="s">
        <v>138</v>
      </c>
      <c r="I42" s="282">
        <v>0</v>
      </c>
      <c r="J42" s="282">
        <v>281.7</v>
      </c>
      <c r="K42" s="282">
        <f>374.53+15.3</f>
        <v>389.83</v>
      </c>
      <c r="L42" s="282">
        <v>0</v>
      </c>
      <c r="M42" s="282">
        <f>L42</f>
        <v>0</v>
      </c>
      <c r="N42" s="282">
        <f>M42</f>
        <v>0</v>
      </c>
      <c r="O42" s="282">
        <f>N42</f>
        <v>0</v>
      </c>
      <c r="P42" s="282">
        <f>SUM(I42:O43)</f>
        <v>671.53</v>
      </c>
    </row>
    <row r="43" spans="1:18" s="155" customFormat="1" ht="42" customHeight="1">
      <c r="A43" s="332"/>
      <c r="B43" s="301"/>
      <c r="C43" s="334"/>
      <c r="D43" s="303"/>
      <c r="E43" s="303"/>
      <c r="F43" s="303"/>
      <c r="G43" s="304"/>
      <c r="H43" s="305"/>
      <c r="I43" s="282"/>
      <c r="J43" s="282"/>
      <c r="K43" s="282"/>
      <c r="L43" s="282"/>
      <c r="M43" s="282"/>
      <c r="N43" s="282"/>
      <c r="O43" s="282"/>
      <c r="P43" s="282"/>
    </row>
    <row r="44" spans="1:18" s="155" customFormat="1" ht="51" customHeight="1">
      <c r="A44" s="120"/>
      <c r="B44" s="111" t="s">
        <v>154</v>
      </c>
      <c r="C44" s="67" t="s">
        <v>407</v>
      </c>
      <c r="D44" s="113" t="s">
        <v>145</v>
      </c>
      <c r="E44" s="113" t="s">
        <v>146</v>
      </c>
      <c r="F44" s="113" t="s">
        <v>147</v>
      </c>
      <c r="G44" s="114" t="s">
        <v>408</v>
      </c>
      <c r="H44" s="115" t="s">
        <v>138</v>
      </c>
      <c r="I44" s="107">
        <v>5925.3</v>
      </c>
      <c r="J44" s="107">
        <v>1300.5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f t="shared" ref="P44:P53" si="9">SUM(I44:O44)</f>
        <v>7225.8</v>
      </c>
    </row>
    <row r="45" spans="1:18" s="155" customFormat="1" ht="50.25" customHeight="1">
      <c r="A45" s="120"/>
      <c r="B45" s="46" t="s">
        <v>154</v>
      </c>
      <c r="C45" s="68" t="s">
        <v>161</v>
      </c>
      <c r="D45" s="113" t="s">
        <v>145</v>
      </c>
      <c r="E45" s="113" t="s">
        <v>146</v>
      </c>
      <c r="F45" s="113" t="s">
        <v>147</v>
      </c>
      <c r="G45" s="113" t="s">
        <v>162</v>
      </c>
      <c r="H45" s="115" t="s">
        <v>139</v>
      </c>
      <c r="I45" s="107">
        <v>0</v>
      </c>
      <c r="J45" s="107">
        <f>10080</f>
        <v>10080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f t="shared" si="9"/>
        <v>10080</v>
      </c>
    </row>
    <row r="46" spans="1:18" s="155" customFormat="1" ht="50.25" customHeight="1">
      <c r="A46" s="120"/>
      <c r="B46" s="110" t="s">
        <v>154</v>
      </c>
      <c r="C46" s="83" t="s">
        <v>409</v>
      </c>
      <c r="D46" s="113" t="s">
        <v>145</v>
      </c>
      <c r="E46" s="113" t="s">
        <v>146</v>
      </c>
      <c r="F46" s="113" t="s">
        <v>147</v>
      </c>
      <c r="G46" s="72" t="s">
        <v>565</v>
      </c>
      <c r="H46" s="115" t="s">
        <v>138</v>
      </c>
      <c r="I46" s="107">
        <v>1467.1</v>
      </c>
      <c r="J46" s="107">
        <v>1566.3</v>
      </c>
      <c r="K46" s="108">
        <v>3659.6</v>
      </c>
      <c r="L46" s="107">
        <v>0</v>
      </c>
      <c r="M46" s="107">
        <v>0</v>
      </c>
      <c r="N46" s="107">
        <v>0</v>
      </c>
      <c r="O46" s="107">
        <v>0</v>
      </c>
      <c r="P46" s="107">
        <f t="shared" si="9"/>
        <v>6693</v>
      </c>
    </row>
    <row r="47" spans="1:18" s="155" customFormat="1" ht="56.25" customHeight="1">
      <c r="A47" s="120"/>
      <c r="B47" s="110" t="s">
        <v>154</v>
      </c>
      <c r="C47" s="83" t="s">
        <v>410</v>
      </c>
      <c r="D47" s="113" t="s">
        <v>145</v>
      </c>
      <c r="E47" s="113" t="s">
        <v>146</v>
      </c>
      <c r="F47" s="113" t="s">
        <v>147</v>
      </c>
      <c r="G47" s="72" t="s">
        <v>411</v>
      </c>
      <c r="H47" s="115" t="s">
        <v>138</v>
      </c>
      <c r="I47" s="107">
        <v>128.9</v>
      </c>
      <c r="J47" s="107">
        <v>84.8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f t="shared" si="9"/>
        <v>213.7</v>
      </c>
    </row>
    <row r="48" spans="1:18" s="155" customFormat="1" ht="56.25" customHeight="1">
      <c r="A48" s="120"/>
      <c r="B48" s="110" t="s">
        <v>154</v>
      </c>
      <c r="C48" s="83" t="s">
        <v>412</v>
      </c>
      <c r="D48" s="113" t="s">
        <v>413</v>
      </c>
      <c r="E48" s="113" t="s">
        <v>146</v>
      </c>
      <c r="F48" s="113" t="s">
        <v>147</v>
      </c>
      <c r="G48" s="72" t="s">
        <v>458</v>
      </c>
      <c r="H48" s="115" t="s">
        <v>138</v>
      </c>
      <c r="I48" s="107">
        <v>0</v>
      </c>
      <c r="J48" s="107">
        <v>0</v>
      </c>
      <c r="K48" s="108">
        <v>1570.74</v>
      </c>
      <c r="L48" s="107">
        <v>1432.8</v>
      </c>
      <c r="M48" s="107">
        <v>0</v>
      </c>
      <c r="N48" s="107">
        <v>0</v>
      </c>
      <c r="O48" s="107">
        <v>0</v>
      </c>
      <c r="P48" s="107">
        <f t="shared" si="9"/>
        <v>3003.54</v>
      </c>
    </row>
    <row r="49" spans="1:16" s="155" customFormat="1" ht="46.5" customHeight="1">
      <c r="A49" s="120"/>
      <c r="B49" s="110" t="s">
        <v>154</v>
      </c>
      <c r="C49" s="83" t="s">
        <v>414</v>
      </c>
      <c r="D49" s="113" t="s">
        <v>145</v>
      </c>
      <c r="E49" s="113" t="s">
        <v>146</v>
      </c>
      <c r="F49" s="113" t="s">
        <v>147</v>
      </c>
      <c r="G49" s="72" t="s">
        <v>415</v>
      </c>
      <c r="H49" s="115" t="s">
        <v>138</v>
      </c>
      <c r="I49" s="107">
        <v>0</v>
      </c>
      <c r="J49" s="107">
        <v>2196.6</v>
      </c>
      <c r="K49" s="108">
        <v>445</v>
      </c>
      <c r="L49" s="107">
        <v>0</v>
      </c>
      <c r="M49" s="107">
        <v>0</v>
      </c>
      <c r="N49" s="107">
        <v>0</v>
      </c>
      <c r="O49" s="107">
        <v>0</v>
      </c>
      <c r="P49" s="107">
        <f t="shared" si="9"/>
        <v>2641.6</v>
      </c>
    </row>
    <row r="50" spans="1:16" s="155" customFormat="1" ht="77.25" customHeight="1">
      <c r="A50" s="120"/>
      <c r="B50" s="110" t="s">
        <v>154</v>
      </c>
      <c r="C50" s="83" t="s">
        <v>416</v>
      </c>
      <c r="D50" s="113" t="s">
        <v>145</v>
      </c>
      <c r="E50" s="113" t="s">
        <v>146</v>
      </c>
      <c r="F50" s="113" t="s">
        <v>147</v>
      </c>
      <c r="G50" s="72" t="s">
        <v>417</v>
      </c>
      <c r="H50" s="115" t="s">
        <v>298</v>
      </c>
      <c r="I50" s="107">
        <v>0</v>
      </c>
      <c r="J50" s="107">
        <v>0</v>
      </c>
      <c r="K50" s="108">
        <v>728.1</v>
      </c>
      <c r="L50" s="107">
        <v>0</v>
      </c>
      <c r="M50" s="107">
        <v>0</v>
      </c>
      <c r="N50" s="107">
        <v>0</v>
      </c>
      <c r="O50" s="107">
        <v>0</v>
      </c>
      <c r="P50" s="107">
        <f t="shared" si="9"/>
        <v>728.1</v>
      </c>
    </row>
    <row r="51" spans="1:16" s="155" customFormat="1" ht="66" customHeight="1">
      <c r="A51" s="120"/>
      <c r="B51" s="110" t="s">
        <v>154</v>
      </c>
      <c r="C51" s="83" t="s">
        <v>418</v>
      </c>
      <c r="D51" s="113" t="s">
        <v>145</v>
      </c>
      <c r="E51" s="113" t="s">
        <v>146</v>
      </c>
      <c r="F51" s="113" t="s">
        <v>147</v>
      </c>
      <c r="G51" s="72" t="s">
        <v>419</v>
      </c>
      <c r="H51" s="115" t="s">
        <v>138</v>
      </c>
      <c r="I51" s="107">
        <v>0</v>
      </c>
      <c r="J51" s="107">
        <v>0</v>
      </c>
      <c r="K51" s="108">
        <f>70+35</f>
        <v>105</v>
      </c>
      <c r="L51" s="107">
        <v>0</v>
      </c>
      <c r="M51" s="107">
        <v>0</v>
      </c>
      <c r="N51" s="107">
        <v>0</v>
      </c>
      <c r="O51" s="107">
        <v>0</v>
      </c>
      <c r="P51" s="107">
        <f t="shared" si="9"/>
        <v>105</v>
      </c>
    </row>
    <row r="52" spans="1:16" s="155" customFormat="1" ht="66" customHeight="1">
      <c r="A52" s="120"/>
      <c r="B52" s="110" t="s">
        <v>154</v>
      </c>
      <c r="C52" s="83" t="s">
        <v>420</v>
      </c>
      <c r="D52" s="113" t="s">
        <v>145</v>
      </c>
      <c r="E52" s="113" t="s">
        <v>146</v>
      </c>
      <c r="F52" s="113" t="s">
        <v>147</v>
      </c>
      <c r="G52" s="72" t="s">
        <v>421</v>
      </c>
      <c r="H52" s="115" t="s">
        <v>138</v>
      </c>
      <c r="I52" s="107">
        <v>0</v>
      </c>
      <c r="J52" s="107">
        <v>0</v>
      </c>
      <c r="K52" s="108">
        <v>91.9</v>
      </c>
      <c r="L52" s="107">
        <v>0</v>
      </c>
      <c r="M52" s="107">
        <v>0</v>
      </c>
      <c r="N52" s="107">
        <v>0</v>
      </c>
      <c r="O52" s="107">
        <v>0</v>
      </c>
      <c r="P52" s="107">
        <f t="shared" si="9"/>
        <v>91.9</v>
      </c>
    </row>
    <row r="53" spans="1:16" s="155" customFormat="1" ht="66" customHeight="1">
      <c r="A53" s="120"/>
      <c r="B53" s="110" t="s">
        <v>154</v>
      </c>
      <c r="C53" s="83" t="s">
        <v>566</v>
      </c>
      <c r="D53" s="113" t="s">
        <v>145</v>
      </c>
      <c r="E53" s="113" t="s">
        <v>146</v>
      </c>
      <c r="F53" s="113" t="s">
        <v>147</v>
      </c>
      <c r="G53" s="72" t="s">
        <v>567</v>
      </c>
      <c r="H53" s="115" t="s">
        <v>138</v>
      </c>
      <c r="I53" s="107">
        <v>0</v>
      </c>
      <c r="J53" s="107">
        <v>0</v>
      </c>
      <c r="K53" s="108">
        <v>0</v>
      </c>
      <c r="L53" s="107">
        <v>90.7</v>
      </c>
      <c r="M53" s="107">
        <v>0</v>
      </c>
      <c r="N53" s="107">
        <v>0</v>
      </c>
      <c r="O53" s="107">
        <v>0</v>
      </c>
      <c r="P53" s="107">
        <f t="shared" si="9"/>
        <v>90.7</v>
      </c>
    </row>
    <row r="54" spans="1:16" s="155" customFormat="1" ht="15" customHeight="1">
      <c r="A54" s="316" t="s">
        <v>163</v>
      </c>
      <c r="B54" s="318" t="s">
        <v>164</v>
      </c>
      <c r="C54" s="321" t="s">
        <v>165</v>
      </c>
      <c r="D54" s="322" t="s">
        <v>145</v>
      </c>
      <c r="E54" s="322" t="s">
        <v>146</v>
      </c>
      <c r="F54" s="322" t="s">
        <v>147</v>
      </c>
      <c r="G54" s="322" t="s">
        <v>166</v>
      </c>
      <c r="H54" s="325" t="s">
        <v>153</v>
      </c>
      <c r="I54" s="327">
        <f>I57</f>
        <v>235.2</v>
      </c>
      <c r="J54" s="327">
        <v>0</v>
      </c>
      <c r="K54" s="328">
        <f>K57</f>
        <v>139.80000000000001</v>
      </c>
      <c r="L54" s="327">
        <f>L57</f>
        <v>189.9</v>
      </c>
      <c r="M54" s="327">
        <f>M57</f>
        <v>224.4</v>
      </c>
      <c r="N54" s="327">
        <f>M54</f>
        <v>224.4</v>
      </c>
      <c r="O54" s="327">
        <f>N54</f>
        <v>224.4</v>
      </c>
      <c r="P54" s="329">
        <f>SUM(I54:O54)</f>
        <v>1238.0999999999999</v>
      </c>
    </row>
    <row r="55" spans="1:16" s="155" customFormat="1" ht="15" customHeight="1">
      <c r="A55" s="317"/>
      <c r="B55" s="319"/>
      <c r="C55" s="321"/>
      <c r="D55" s="323"/>
      <c r="E55" s="323"/>
      <c r="F55" s="323"/>
      <c r="G55" s="324"/>
      <c r="H55" s="326"/>
      <c r="I55" s="327"/>
      <c r="J55" s="327"/>
      <c r="K55" s="328"/>
      <c r="L55" s="327"/>
      <c r="M55" s="327"/>
      <c r="N55" s="327"/>
      <c r="O55" s="327"/>
      <c r="P55" s="330"/>
    </row>
    <row r="56" spans="1:16" s="155" customFormat="1" ht="22.5" customHeight="1">
      <c r="A56" s="317"/>
      <c r="B56" s="320"/>
      <c r="C56" s="321"/>
      <c r="D56" s="323"/>
      <c r="E56" s="323"/>
      <c r="F56" s="323"/>
      <c r="G56" s="324"/>
      <c r="H56" s="326"/>
      <c r="I56" s="327"/>
      <c r="J56" s="327"/>
      <c r="K56" s="328"/>
      <c r="L56" s="327"/>
      <c r="M56" s="327"/>
      <c r="N56" s="327"/>
      <c r="O56" s="327"/>
      <c r="P56" s="331"/>
    </row>
    <row r="57" spans="1:16" s="155" customFormat="1">
      <c r="A57" s="276"/>
      <c r="B57" s="300" t="s">
        <v>154</v>
      </c>
      <c r="C57" s="333" t="s">
        <v>167</v>
      </c>
      <c r="D57" s="303" t="s">
        <v>145</v>
      </c>
      <c r="E57" s="303" t="s">
        <v>146</v>
      </c>
      <c r="F57" s="303" t="s">
        <v>147</v>
      </c>
      <c r="G57" s="303" t="s">
        <v>168</v>
      </c>
      <c r="H57" s="305" t="s">
        <v>139</v>
      </c>
      <c r="I57" s="282">
        <v>235.2</v>
      </c>
      <c r="J57" s="282">
        <v>165</v>
      </c>
      <c r="K57" s="282">
        <v>139.80000000000001</v>
      </c>
      <c r="L57" s="282">
        <v>189.9</v>
      </c>
      <c r="M57" s="282">
        <v>224.4</v>
      </c>
      <c r="N57" s="282">
        <f>M57</f>
        <v>224.4</v>
      </c>
      <c r="O57" s="282">
        <f>N57</f>
        <v>224.4</v>
      </c>
      <c r="P57" s="282">
        <f>I57+J57+K57+L57+M57+N57+O57</f>
        <v>1403.1000000000001</v>
      </c>
    </row>
    <row r="58" spans="1:16" s="155" customFormat="1">
      <c r="A58" s="277"/>
      <c r="B58" s="348"/>
      <c r="C58" s="346"/>
      <c r="D58" s="347"/>
      <c r="E58" s="347"/>
      <c r="F58" s="347"/>
      <c r="G58" s="304"/>
      <c r="H58" s="315"/>
      <c r="I58" s="282"/>
      <c r="J58" s="282"/>
      <c r="K58" s="282"/>
      <c r="L58" s="282"/>
      <c r="M58" s="282"/>
      <c r="N58" s="282"/>
      <c r="O58" s="282"/>
      <c r="P58" s="282"/>
    </row>
    <row r="59" spans="1:16" s="155" customFormat="1" ht="78.75" customHeight="1">
      <c r="A59" s="278"/>
      <c r="B59" s="349"/>
      <c r="C59" s="334"/>
      <c r="D59" s="347"/>
      <c r="E59" s="347"/>
      <c r="F59" s="347"/>
      <c r="G59" s="304"/>
      <c r="H59" s="315"/>
      <c r="I59" s="282"/>
      <c r="J59" s="282"/>
      <c r="K59" s="282"/>
      <c r="L59" s="282"/>
      <c r="M59" s="282"/>
      <c r="N59" s="282"/>
      <c r="O59" s="282"/>
      <c r="P59" s="282"/>
    </row>
    <row r="60" spans="1:16" s="155" customFormat="1" ht="31.5" customHeight="1">
      <c r="A60" s="175" t="s">
        <v>169</v>
      </c>
      <c r="B60" s="176" t="s">
        <v>170</v>
      </c>
      <c r="C60" s="177" t="s">
        <v>171</v>
      </c>
      <c r="D60" s="178" t="s">
        <v>145</v>
      </c>
      <c r="E60" s="179" t="s">
        <v>146</v>
      </c>
      <c r="F60" s="178" t="s">
        <v>147</v>
      </c>
      <c r="G60" s="178" t="s">
        <v>172</v>
      </c>
      <c r="H60" s="180" t="s">
        <v>138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f>SUM(I60:O60)</f>
        <v>0</v>
      </c>
    </row>
    <row r="61" spans="1:16" s="155" customFormat="1" ht="51" customHeight="1">
      <c r="A61" s="109"/>
      <c r="B61" s="71"/>
      <c r="C61" s="112" t="s">
        <v>568</v>
      </c>
      <c r="D61" s="113" t="s">
        <v>145</v>
      </c>
      <c r="E61" s="73" t="s">
        <v>146</v>
      </c>
      <c r="F61" s="113" t="s">
        <v>147</v>
      </c>
      <c r="G61" s="113" t="s">
        <v>569</v>
      </c>
      <c r="H61" s="115" t="s">
        <v>138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f>I61+J61+K61+L61+M61+N61+O61</f>
        <v>0</v>
      </c>
    </row>
    <row r="62" spans="1:16" s="155" customFormat="1" ht="93.75" customHeight="1">
      <c r="A62" s="165" t="s">
        <v>173</v>
      </c>
      <c r="B62" s="166" t="s">
        <v>174</v>
      </c>
      <c r="C62" s="128" t="s">
        <v>175</v>
      </c>
      <c r="D62" s="167" t="s">
        <v>145</v>
      </c>
      <c r="E62" s="182" t="s">
        <v>176</v>
      </c>
      <c r="F62" s="167" t="s">
        <v>177</v>
      </c>
      <c r="G62" s="167" t="s">
        <v>178</v>
      </c>
      <c r="H62" s="168" t="s">
        <v>153</v>
      </c>
      <c r="I62" s="79">
        <f>I63+I64</f>
        <v>1798.3</v>
      </c>
      <c r="J62" s="79">
        <f>J63+J64</f>
        <v>2108.3000000000002</v>
      </c>
      <c r="K62" s="79">
        <v>1699.4</v>
      </c>
      <c r="L62" s="79">
        <v>1833</v>
      </c>
      <c r="M62" s="79">
        <v>2833</v>
      </c>
      <c r="N62" s="79">
        <v>2833</v>
      </c>
      <c r="O62" s="79">
        <v>2833</v>
      </c>
      <c r="P62" s="79">
        <f>O62+N62+M62+L62+K62+J62+I62</f>
        <v>15938</v>
      </c>
    </row>
    <row r="63" spans="1:16" s="155" customFormat="1" ht="105.75" customHeight="1">
      <c r="A63" s="109"/>
      <c r="B63" s="46" t="s">
        <v>154</v>
      </c>
      <c r="C63" s="112" t="s">
        <v>179</v>
      </c>
      <c r="D63" s="113" t="s">
        <v>145</v>
      </c>
      <c r="E63" s="73" t="s">
        <v>176</v>
      </c>
      <c r="F63" s="113" t="s">
        <v>177</v>
      </c>
      <c r="G63" s="113" t="s">
        <v>180</v>
      </c>
      <c r="H63" s="115" t="s">
        <v>139</v>
      </c>
      <c r="I63" s="107">
        <v>1648.3</v>
      </c>
      <c r="J63" s="107">
        <v>1858.3</v>
      </c>
      <c r="K63" s="107">
        <v>1699.4</v>
      </c>
      <c r="L63" s="107">
        <v>1833</v>
      </c>
      <c r="M63" s="107">
        <v>2833</v>
      </c>
      <c r="N63" s="107">
        <f>M63</f>
        <v>2833</v>
      </c>
      <c r="O63" s="107">
        <f>N63</f>
        <v>2833</v>
      </c>
      <c r="P63" s="107">
        <f>O63+N63+M63+L63+K63+J63+I63</f>
        <v>15537.999999999998</v>
      </c>
    </row>
    <row r="64" spans="1:16" s="155" customFormat="1" ht="45.75" customHeight="1">
      <c r="A64" s="99"/>
      <c r="B64" s="110" t="s">
        <v>154</v>
      </c>
      <c r="C64" s="83" t="s">
        <v>422</v>
      </c>
      <c r="D64" s="72" t="s">
        <v>145</v>
      </c>
      <c r="E64" s="74" t="s">
        <v>146</v>
      </c>
      <c r="F64" s="72" t="s">
        <v>147</v>
      </c>
      <c r="G64" s="72" t="s">
        <v>423</v>
      </c>
      <c r="H64" s="115" t="s">
        <v>141</v>
      </c>
      <c r="I64" s="107">
        <v>150</v>
      </c>
      <c r="J64" s="107">
        <v>250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f>O64+N64+M64+L64+K64+J64+I64</f>
        <v>400</v>
      </c>
    </row>
    <row r="65" spans="1:17" s="155" customFormat="1" ht="92.25" customHeight="1">
      <c r="A65" s="175" t="s">
        <v>459</v>
      </c>
      <c r="B65" s="176" t="s">
        <v>460</v>
      </c>
      <c r="C65" s="177" t="s">
        <v>461</v>
      </c>
      <c r="D65" s="178" t="s">
        <v>145</v>
      </c>
      <c r="E65" s="179" t="s">
        <v>146</v>
      </c>
      <c r="F65" s="178" t="s">
        <v>147</v>
      </c>
      <c r="G65" s="178" t="s">
        <v>570</v>
      </c>
      <c r="H65" s="180" t="s">
        <v>153</v>
      </c>
      <c r="I65" s="181">
        <f>I66</f>
        <v>0</v>
      </c>
      <c r="J65" s="181">
        <f>J66</f>
        <v>0</v>
      </c>
      <c r="K65" s="181">
        <f>K66</f>
        <v>0</v>
      </c>
      <c r="L65" s="181">
        <f>L66</f>
        <v>370.6</v>
      </c>
      <c r="M65" s="181">
        <f t="shared" ref="M65:P65" si="10">M66</f>
        <v>0</v>
      </c>
      <c r="N65" s="181">
        <f t="shared" si="10"/>
        <v>0</v>
      </c>
      <c r="O65" s="181">
        <f t="shared" si="10"/>
        <v>0</v>
      </c>
      <c r="P65" s="181">
        <f t="shared" si="10"/>
        <v>370.6</v>
      </c>
    </row>
    <row r="66" spans="1:17" s="155" customFormat="1" ht="45.75" customHeight="1">
      <c r="A66" s="99"/>
      <c r="B66" s="46" t="s">
        <v>154</v>
      </c>
      <c r="C66" s="112" t="s">
        <v>461</v>
      </c>
      <c r="D66" s="72" t="s">
        <v>145</v>
      </c>
      <c r="E66" s="74" t="s">
        <v>146</v>
      </c>
      <c r="F66" s="72" t="s">
        <v>147</v>
      </c>
      <c r="G66" s="113" t="s">
        <v>462</v>
      </c>
      <c r="H66" s="115" t="s">
        <v>138</v>
      </c>
      <c r="I66" s="107">
        <v>0</v>
      </c>
      <c r="J66" s="107">
        <v>0</v>
      </c>
      <c r="K66" s="107">
        <v>0</v>
      </c>
      <c r="L66" s="107">
        <v>370.6</v>
      </c>
      <c r="M66" s="107">
        <v>0</v>
      </c>
      <c r="N66" s="107">
        <v>0</v>
      </c>
      <c r="O66" s="107">
        <v>0</v>
      </c>
      <c r="P66" s="107">
        <f>O66+N66+M66+L66+K66+J66+I66</f>
        <v>370.6</v>
      </c>
    </row>
    <row r="67" spans="1:17" s="155" customFormat="1" ht="24.75" customHeight="1">
      <c r="A67" s="306" t="s">
        <v>181</v>
      </c>
      <c r="B67" s="309" t="s">
        <v>182</v>
      </c>
      <c r="C67" s="312" t="s">
        <v>183</v>
      </c>
      <c r="D67" s="306" t="s">
        <v>145</v>
      </c>
      <c r="E67" s="306" t="s">
        <v>146</v>
      </c>
      <c r="F67" s="306" t="s">
        <v>184</v>
      </c>
      <c r="G67" s="306" t="s">
        <v>185</v>
      </c>
      <c r="H67" s="69" t="s">
        <v>137</v>
      </c>
      <c r="I67" s="80">
        <f>I68+I69+I71</f>
        <v>207207.8</v>
      </c>
      <c r="J67" s="80">
        <f>J68+J69+J71+J70</f>
        <v>208201.60000000001</v>
      </c>
      <c r="K67" s="80">
        <f>K68+K69+K71+K70</f>
        <v>200566.28200000004</v>
      </c>
      <c r="L67" s="80">
        <f>L68+L69+L71</f>
        <v>197843.6</v>
      </c>
      <c r="M67" s="80">
        <f>M68+M69+M71</f>
        <v>212337.8</v>
      </c>
      <c r="N67" s="80">
        <f>N68+N69+N71</f>
        <v>205014.39999999999</v>
      </c>
      <c r="O67" s="80">
        <f>O68+O69+O71</f>
        <v>204812</v>
      </c>
      <c r="P67" s="80">
        <f>I67+J67+K67+L67+M67+N67+O67</f>
        <v>1435983.4819999998</v>
      </c>
    </row>
    <row r="68" spans="1:17" s="155" customFormat="1" ht="24" customHeight="1">
      <c r="A68" s="307"/>
      <c r="B68" s="310"/>
      <c r="C68" s="313"/>
      <c r="D68" s="307"/>
      <c r="E68" s="307"/>
      <c r="F68" s="307"/>
      <c r="G68" s="307"/>
      <c r="H68" s="97" t="s">
        <v>138</v>
      </c>
      <c r="I68" s="107">
        <f>I74</f>
        <v>47395.1</v>
      </c>
      <c r="J68" s="107">
        <f>J74+J80+J81+J85+J88+J89+J96+J100+J101</f>
        <v>50649.5</v>
      </c>
      <c r="K68" s="107">
        <f>K74+K85+K88+K89+K91+K81+K96</f>
        <v>46370.086000000003</v>
      </c>
      <c r="L68" s="107">
        <f>L76+L87+L98+L103+L79</f>
        <v>49057.4</v>
      </c>
      <c r="M68" s="107">
        <f>M76+M87+M98+M103+M79+M91</f>
        <v>55016.9</v>
      </c>
      <c r="N68" s="107">
        <f t="shared" ref="N68" si="11">N76+N87+N98+N103+N79</f>
        <v>47693.5</v>
      </c>
      <c r="O68" s="107">
        <f>O74+O85+O88+O89+O91+O76+O103</f>
        <v>47491.1</v>
      </c>
      <c r="P68" s="107">
        <f>I68+J68+K68+L68+M68+N68+O68</f>
        <v>343673.58600000001</v>
      </c>
      <c r="Q68" s="158"/>
    </row>
    <row r="69" spans="1:17" s="155" customFormat="1" ht="27" customHeight="1">
      <c r="A69" s="307"/>
      <c r="B69" s="310"/>
      <c r="C69" s="313"/>
      <c r="D69" s="307"/>
      <c r="E69" s="307"/>
      <c r="F69" s="307"/>
      <c r="G69" s="307"/>
      <c r="H69" s="97" t="s">
        <v>139</v>
      </c>
      <c r="I69" s="107">
        <f>I77+I90</f>
        <v>159212.69999999998</v>
      </c>
      <c r="J69" s="107">
        <f>J77+J86+J102+J94</f>
        <v>154864.30000000002</v>
      </c>
      <c r="K69" s="107">
        <f>K77+K86+K97</f>
        <v>153372.59600000002</v>
      </c>
      <c r="L69" s="107">
        <f>L78+L99</f>
        <v>148786.20000000001</v>
      </c>
      <c r="M69" s="107">
        <f t="shared" ref="M69:N69" si="12">M78+M99</f>
        <v>157320.9</v>
      </c>
      <c r="N69" s="107">
        <f t="shared" si="12"/>
        <v>157320.9</v>
      </c>
      <c r="O69" s="107">
        <f>O77+O86+O78</f>
        <v>157320.9</v>
      </c>
      <c r="P69" s="107">
        <f>I69+J69+K69+L69+M69+N69+O69</f>
        <v>1088198.496</v>
      </c>
      <c r="Q69" s="158"/>
    </row>
    <row r="70" spans="1:17" s="155" customFormat="1" ht="26.25" customHeight="1">
      <c r="A70" s="307"/>
      <c r="B70" s="310"/>
      <c r="C70" s="313"/>
      <c r="D70" s="307"/>
      <c r="E70" s="307"/>
      <c r="F70" s="307"/>
      <c r="G70" s="307"/>
      <c r="H70" s="97" t="s">
        <v>140</v>
      </c>
      <c r="I70" s="107">
        <f t="shared" ref="I70:O70" si="13">I94</f>
        <v>0</v>
      </c>
      <c r="J70" s="107">
        <f>J95</f>
        <v>2237.8000000000002</v>
      </c>
      <c r="K70" s="107">
        <f>K94+K95</f>
        <v>823.6</v>
      </c>
      <c r="L70" s="107">
        <f t="shared" si="13"/>
        <v>0</v>
      </c>
      <c r="M70" s="107">
        <f t="shared" si="13"/>
        <v>0</v>
      </c>
      <c r="N70" s="107">
        <f t="shared" si="13"/>
        <v>0</v>
      </c>
      <c r="O70" s="107">
        <f t="shared" si="13"/>
        <v>0</v>
      </c>
      <c r="P70" s="107">
        <f>P95</f>
        <v>3061.4</v>
      </c>
    </row>
    <row r="71" spans="1:17" s="155" customFormat="1" ht="18" customHeight="1">
      <c r="A71" s="308"/>
      <c r="B71" s="311"/>
      <c r="C71" s="314"/>
      <c r="D71" s="308"/>
      <c r="E71" s="308"/>
      <c r="F71" s="308"/>
      <c r="G71" s="308"/>
      <c r="H71" s="97" t="s">
        <v>141</v>
      </c>
      <c r="I71" s="107">
        <f>I82+I83</f>
        <v>600</v>
      </c>
      <c r="J71" s="107">
        <f>J82+J83</f>
        <v>450</v>
      </c>
      <c r="K71" s="107">
        <f t="shared" ref="K71:O71" si="14">K82+K83</f>
        <v>0</v>
      </c>
      <c r="L71" s="107">
        <f t="shared" si="14"/>
        <v>0</v>
      </c>
      <c r="M71" s="107">
        <f t="shared" si="14"/>
        <v>0</v>
      </c>
      <c r="N71" s="107">
        <f t="shared" si="14"/>
        <v>0</v>
      </c>
      <c r="O71" s="107">
        <f t="shared" si="14"/>
        <v>0</v>
      </c>
      <c r="P71" s="107">
        <f>P82+P83</f>
        <v>1050</v>
      </c>
    </row>
    <row r="72" spans="1:17" s="155" customFormat="1" ht="18" customHeight="1">
      <c r="A72" s="284" t="s">
        <v>186</v>
      </c>
      <c r="B72" s="350" t="s">
        <v>187</v>
      </c>
      <c r="C72" s="302" t="s">
        <v>188</v>
      </c>
      <c r="D72" s="303" t="s">
        <v>145</v>
      </c>
      <c r="E72" s="303" t="s">
        <v>146</v>
      </c>
      <c r="F72" s="303" t="s">
        <v>184</v>
      </c>
      <c r="G72" s="303" t="s">
        <v>189</v>
      </c>
      <c r="H72" s="305" t="s">
        <v>153</v>
      </c>
      <c r="I72" s="282">
        <f>I74+I77+I83</f>
        <v>204992.9</v>
      </c>
      <c r="J72" s="282">
        <f t="shared" ref="J72" si="15">J74+J77+J83</f>
        <v>200212.2</v>
      </c>
      <c r="K72" s="282">
        <f>K74+K77+K83+K81</f>
        <v>196076.50200000001</v>
      </c>
      <c r="L72" s="282">
        <f>L74+L76+L77+L78+L79+L80+L81+L82+L83</f>
        <v>193746.9</v>
      </c>
      <c r="M72" s="282">
        <f t="shared" ref="M72:O72" si="16">M74+M76+M77+M78+M79+M80+M81+M82+M83</f>
        <v>205213.7</v>
      </c>
      <c r="N72" s="282">
        <f t="shared" si="16"/>
        <v>205014.39999999999</v>
      </c>
      <c r="O72" s="282">
        <f t="shared" si="16"/>
        <v>204812</v>
      </c>
      <c r="P72" s="282">
        <f>O72+N72+M72+L72+K72+J72+I72</f>
        <v>1410068.602</v>
      </c>
    </row>
    <row r="73" spans="1:17" s="155" customFormat="1" ht="12.75" customHeight="1">
      <c r="A73" s="284"/>
      <c r="B73" s="351"/>
      <c r="C73" s="302"/>
      <c r="D73" s="304"/>
      <c r="E73" s="304"/>
      <c r="F73" s="304"/>
      <c r="G73" s="304"/>
      <c r="H73" s="305"/>
      <c r="I73" s="282"/>
      <c r="J73" s="282"/>
      <c r="K73" s="282"/>
      <c r="L73" s="282"/>
      <c r="M73" s="282"/>
      <c r="N73" s="282"/>
      <c r="O73" s="282"/>
      <c r="P73" s="282"/>
    </row>
    <row r="74" spans="1:17" s="155" customFormat="1" ht="29.25" customHeight="1">
      <c r="A74" s="284"/>
      <c r="B74" s="300" t="s">
        <v>154</v>
      </c>
      <c r="C74" s="302" t="s">
        <v>190</v>
      </c>
      <c r="D74" s="303" t="s">
        <v>145</v>
      </c>
      <c r="E74" s="303" t="s">
        <v>146</v>
      </c>
      <c r="F74" s="303" t="s">
        <v>147</v>
      </c>
      <c r="G74" s="303" t="s">
        <v>191</v>
      </c>
      <c r="H74" s="305" t="s">
        <v>138</v>
      </c>
      <c r="I74" s="282">
        <v>47395.1</v>
      </c>
      <c r="J74" s="282">
        <v>48874.3</v>
      </c>
      <c r="K74" s="282">
        <f>41955.991+3419.615</f>
        <v>45375.606</v>
      </c>
      <c r="L74" s="282">
        <v>0</v>
      </c>
      <c r="M74" s="282">
        <v>0</v>
      </c>
      <c r="N74" s="282">
        <v>0</v>
      </c>
      <c r="O74" s="282">
        <v>0</v>
      </c>
      <c r="P74" s="282">
        <f>O74+N74+M74+L74+K74+J74+I74</f>
        <v>141645.00599999999</v>
      </c>
    </row>
    <row r="75" spans="1:17" s="155" customFormat="1" ht="39.75" customHeight="1">
      <c r="A75" s="284"/>
      <c r="B75" s="301"/>
      <c r="C75" s="302"/>
      <c r="D75" s="304"/>
      <c r="E75" s="304"/>
      <c r="F75" s="304"/>
      <c r="G75" s="304"/>
      <c r="H75" s="305"/>
      <c r="I75" s="291"/>
      <c r="J75" s="291"/>
      <c r="K75" s="291"/>
      <c r="L75" s="291"/>
      <c r="M75" s="291"/>
      <c r="N75" s="291"/>
      <c r="O75" s="291"/>
      <c r="P75" s="282"/>
    </row>
    <row r="76" spans="1:17" s="155" customFormat="1" ht="96.75" customHeight="1">
      <c r="A76" s="109"/>
      <c r="B76" s="111"/>
      <c r="C76" s="112" t="s">
        <v>571</v>
      </c>
      <c r="D76" s="114">
        <v>71</v>
      </c>
      <c r="E76" s="113" t="s">
        <v>146</v>
      </c>
      <c r="F76" s="113" t="s">
        <v>147</v>
      </c>
      <c r="G76" s="113" t="s">
        <v>572</v>
      </c>
      <c r="H76" s="115" t="s">
        <v>138</v>
      </c>
      <c r="I76" s="98">
        <v>0</v>
      </c>
      <c r="J76" s="98">
        <v>0</v>
      </c>
      <c r="K76" s="98">
        <v>0</v>
      </c>
      <c r="L76" s="98">
        <v>47589.599999999999</v>
      </c>
      <c r="M76" s="98">
        <v>47892.800000000003</v>
      </c>
      <c r="N76" s="98">
        <v>47693.5</v>
      </c>
      <c r="O76" s="98">
        <v>47491.1</v>
      </c>
      <c r="P76" s="98">
        <f>SUM(I76:O76)</f>
        <v>190667</v>
      </c>
    </row>
    <row r="77" spans="1:17" s="155" customFormat="1" ht="146.25" customHeight="1">
      <c r="A77" s="109"/>
      <c r="B77" s="46" t="s">
        <v>154</v>
      </c>
      <c r="C77" s="122" t="s">
        <v>192</v>
      </c>
      <c r="D77" s="113" t="s">
        <v>145</v>
      </c>
      <c r="E77" s="113" t="s">
        <v>146</v>
      </c>
      <c r="F77" s="113" t="s">
        <v>184</v>
      </c>
      <c r="G77" s="113" t="s">
        <v>193</v>
      </c>
      <c r="H77" s="115" t="s">
        <v>139</v>
      </c>
      <c r="I77" s="107">
        <v>156997.79999999999</v>
      </c>
      <c r="J77" s="107">
        <v>151337.9</v>
      </c>
      <c r="K77" s="107">
        <f>127863.486+22597.11</f>
        <v>150460.59600000002</v>
      </c>
      <c r="L77" s="107">
        <v>0</v>
      </c>
      <c r="M77" s="107">
        <v>0</v>
      </c>
      <c r="N77" s="107">
        <v>0</v>
      </c>
      <c r="O77" s="107">
        <v>0</v>
      </c>
      <c r="P77" s="98">
        <f>SUM(I77:O77)</f>
        <v>458796.29599999997</v>
      </c>
    </row>
    <row r="78" spans="1:17" s="155" customFormat="1" ht="106.5" customHeight="1">
      <c r="A78" s="109"/>
      <c r="B78" s="46"/>
      <c r="C78" s="122" t="s">
        <v>573</v>
      </c>
      <c r="D78" s="113" t="s">
        <v>145</v>
      </c>
      <c r="E78" s="113" t="s">
        <v>146</v>
      </c>
      <c r="F78" s="113" t="s">
        <v>184</v>
      </c>
      <c r="G78" s="113" t="s">
        <v>574</v>
      </c>
      <c r="H78" s="115" t="s">
        <v>139</v>
      </c>
      <c r="I78" s="107">
        <v>0</v>
      </c>
      <c r="J78" s="107">
        <v>0</v>
      </c>
      <c r="K78" s="107">
        <v>0</v>
      </c>
      <c r="L78" s="107">
        <v>145937.5</v>
      </c>
      <c r="M78" s="107">
        <v>157320.9</v>
      </c>
      <c r="N78" s="107">
        <v>157320.9</v>
      </c>
      <c r="O78" s="107">
        <v>157320.9</v>
      </c>
      <c r="P78" s="98">
        <f t="shared" ref="P78:P81" si="17">SUM(I78:O78)</f>
        <v>617900.20000000007</v>
      </c>
    </row>
    <row r="79" spans="1:17" s="155" customFormat="1" ht="66" customHeight="1">
      <c r="A79" s="109"/>
      <c r="B79" s="46" t="s">
        <v>154</v>
      </c>
      <c r="C79" s="112" t="s">
        <v>575</v>
      </c>
      <c r="D79" s="113" t="s">
        <v>145</v>
      </c>
      <c r="E79" s="113" t="s">
        <v>146</v>
      </c>
      <c r="F79" s="113" t="s">
        <v>184</v>
      </c>
      <c r="G79" s="113" t="s">
        <v>576</v>
      </c>
      <c r="H79" s="115" t="s">
        <v>138</v>
      </c>
      <c r="I79" s="107">
        <v>0</v>
      </c>
      <c r="J79" s="107">
        <v>0</v>
      </c>
      <c r="K79" s="107">
        <v>0</v>
      </c>
      <c r="L79" s="107">
        <v>219.8</v>
      </c>
      <c r="M79" s="107">
        <v>0</v>
      </c>
      <c r="N79" s="107">
        <v>0</v>
      </c>
      <c r="O79" s="107">
        <v>0</v>
      </c>
      <c r="P79" s="107">
        <f t="shared" si="17"/>
        <v>219.8</v>
      </c>
    </row>
    <row r="80" spans="1:17" s="155" customFormat="1" ht="57.75" customHeight="1">
      <c r="A80" s="109"/>
      <c r="B80" s="46" t="s">
        <v>154</v>
      </c>
      <c r="C80" s="112" t="s">
        <v>194</v>
      </c>
      <c r="D80" s="113" t="s">
        <v>145</v>
      </c>
      <c r="E80" s="113" t="s">
        <v>146</v>
      </c>
      <c r="F80" s="113" t="s">
        <v>184</v>
      </c>
      <c r="G80" s="113" t="s">
        <v>195</v>
      </c>
      <c r="H80" s="115" t="s">
        <v>138</v>
      </c>
      <c r="I80" s="107">
        <v>0</v>
      </c>
      <c r="J80" s="107">
        <v>46.7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f t="shared" si="17"/>
        <v>46.7</v>
      </c>
    </row>
    <row r="81" spans="1:16" s="155" customFormat="1" ht="57.75" customHeight="1">
      <c r="A81" s="109"/>
      <c r="B81" s="46" t="s">
        <v>154</v>
      </c>
      <c r="C81" s="112" t="s">
        <v>196</v>
      </c>
      <c r="D81" s="113" t="s">
        <v>145</v>
      </c>
      <c r="E81" s="113" t="s">
        <v>146</v>
      </c>
      <c r="F81" s="113" t="s">
        <v>184</v>
      </c>
      <c r="G81" s="113" t="s">
        <v>197</v>
      </c>
      <c r="H81" s="115" t="s">
        <v>138</v>
      </c>
      <c r="I81" s="107">
        <v>0</v>
      </c>
      <c r="J81" s="107">
        <v>632.29999999999995</v>
      </c>
      <c r="K81" s="107">
        <f>214.6+25.7</f>
        <v>240.29999999999998</v>
      </c>
      <c r="L81" s="107">
        <v>0</v>
      </c>
      <c r="M81" s="107">
        <v>0</v>
      </c>
      <c r="N81" s="107">
        <v>0</v>
      </c>
      <c r="O81" s="107">
        <v>0</v>
      </c>
      <c r="P81" s="107">
        <f t="shared" si="17"/>
        <v>872.59999999999991</v>
      </c>
    </row>
    <row r="82" spans="1:16" s="155" customFormat="1" ht="71.25" customHeight="1">
      <c r="A82" s="109"/>
      <c r="B82" s="46" t="s">
        <v>154</v>
      </c>
      <c r="C82" s="83" t="s">
        <v>424</v>
      </c>
      <c r="D82" s="113" t="s">
        <v>145</v>
      </c>
      <c r="E82" s="113" t="s">
        <v>146</v>
      </c>
      <c r="F82" s="113" t="s">
        <v>184</v>
      </c>
      <c r="G82" s="113" t="s">
        <v>425</v>
      </c>
      <c r="H82" s="115" t="s">
        <v>141</v>
      </c>
      <c r="I82" s="107">
        <v>0</v>
      </c>
      <c r="J82" s="107">
        <f>100+350</f>
        <v>450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f t="shared" ref="P82:P83" si="18">SUM(I82:O82)</f>
        <v>450</v>
      </c>
    </row>
    <row r="83" spans="1:16" s="155" customFormat="1" ht="65.25" customHeight="1">
      <c r="A83" s="109"/>
      <c r="B83" s="46" t="s">
        <v>154</v>
      </c>
      <c r="C83" s="83" t="s">
        <v>426</v>
      </c>
      <c r="D83" s="113" t="s">
        <v>145</v>
      </c>
      <c r="E83" s="113" t="s">
        <v>146</v>
      </c>
      <c r="F83" s="113" t="s">
        <v>184</v>
      </c>
      <c r="G83" s="113" t="s">
        <v>425</v>
      </c>
      <c r="H83" s="115" t="s">
        <v>141</v>
      </c>
      <c r="I83" s="107">
        <v>600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f t="shared" si="18"/>
        <v>600</v>
      </c>
    </row>
    <row r="84" spans="1:16" s="155" customFormat="1" ht="43.5" customHeight="1">
      <c r="A84" s="109" t="s">
        <v>198</v>
      </c>
      <c r="B84" s="71" t="s">
        <v>199</v>
      </c>
      <c r="C84" s="122" t="s">
        <v>200</v>
      </c>
      <c r="D84" s="113" t="s">
        <v>145</v>
      </c>
      <c r="E84" s="113" t="s">
        <v>146</v>
      </c>
      <c r="F84" s="113" t="s">
        <v>184</v>
      </c>
      <c r="G84" s="113" t="s">
        <v>201</v>
      </c>
      <c r="H84" s="115" t="s">
        <v>153</v>
      </c>
      <c r="I84" s="107">
        <f>I85+I86</f>
        <v>0</v>
      </c>
      <c r="J84" s="107">
        <v>0</v>
      </c>
      <c r="K84" s="107">
        <f>K85+K7</f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f>SUM(K84:O84)</f>
        <v>0</v>
      </c>
    </row>
    <row r="85" spans="1:16" s="155" customFormat="1" ht="119.25" customHeight="1">
      <c r="A85" s="109"/>
      <c r="B85" s="47" t="s">
        <v>154</v>
      </c>
      <c r="C85" s="68" t="s">
        <v>202</v>
      </c>
      <c r="D85" s="113" t="s">
        <v>145</v>
      </c>
      <c r="E85" s="113" t="s">
        <v>146</v>
      </c>
      <c r="F85" s="113" t="s">
        <v>184</v>
      </c>
      <c r="G85" s="113" t="s">
        <v>203</v>
      </c>
      <c r="H85" s="115" t="s">
        <v>138</v>
      </c>
      <c r="I85" s="107">
        <v>0</v>
      </c>
      <c r="J85" s="107">
        <v>0</v>
      </c>
      <c r="K85" s="108">
        <v>0</v>
      </c>
      <c r="L85" s="107">
        <v>0</v>
      </c>
      <c r="M85" s="107">
        <f t="shared" ref="M85:O86" si="19">L85</f>
        <v>0</v>
      </c>
      <c r="N85" s="107">
        <f t="shared" si="19"/>
        <v>0</v>
      </c>
      <c r="O85" s="107">
        <f t="shared" si="19"/>
        <v>0</v>
      </c>
      <c r="P85" s="107">
        <f t="shared" ref="P85:P101" si="20">SUM(I85:O85)</f>
        <v>0</v>
      </c>
    </row>
    <row r="86" spans="1:16" s="155" customFormat="1" ht="78" customHeight="1">
      <c r="A86" s="109"/>
      <c r="B86" s="47" t="s">
        <v>154</v>
      </c>
      <c r="C86" s="68" t="s">
        <v>204</v>
      </c>
      <c r="D86" s="113" t="s">
        <v>145</v>
      </c>
      <c r="E86" s="113" t="s">
        <v>146</v>
      </c>
      <c r="F86" s="113" t="s">
        <v>184</v>
      </c>
      <c r="G86" s="113" t="s">
        <v>205</v>
      </c>
      <c r="H86" s="115" t="s">
        <v>139</v>
      </c>
      <c r="I86" s="107">
        <v>0</v>
      </c>
      <c r="J86" s="107">
        <v>0</v>
      </c>
      <c r="K86" s="108">
        <v>0</v>
      </c>
      <c r="L86" s="107">
        <v>0</v>
      </c>
      <c r="M86" s="107">
        <f t="shared" si="19"/>
        <v>0</v>
      </c>
      <c r="N86" s="107">
        <f t="shared" si="19"/>
        <v>0</v>
      </c>
      <c r="O86" s="107">
        <f t="shared" si="19"/>
        <v>0</v>
      </c>
      <c r="P86" s="107">
        <f t="shared" si="20"/>
        <v>0</v>
      </c>
    </row>
    <row r="87" spans="1:16" s="155" customFormat="1" ht="76.5" customHeight="1">
      <c r="A87" s="109" t="s">
        <v>206</v>
      </c>
      <c r="B87" s="71" t="s">
        <v>207</v>
      </c>
      <c r="C87" s="45" t="s">
        <v>208</v>
      </c>
      <c r="D87" s="113" t="s">
        <v>145</v>
      </c>
      <c r="E87" s="113" t="s">
        <v>146</v>
      </c>
      <c r="F87" s="113" t="s">
        <v>184</v>
      </c>
      <c r="G87" s="113" t="s">
        <v>209</v>
      </c>
      <c r="H87" s="115" t="s">
        <v>153</v>
      </c>
      <c r="I87" s="107">
        <f>I88+I89+I90</f>
        <v>2214.9</v>
      </c>
      <c r="J87" s="107">
        <v>0</v>
      </c>
      <c r="K87" s="108">
        <f>K88+K89+K90</f>
        <v>336.18</v>
      </c>
      <c r="L87" s="107">
        <f>L88+L89</f>
        <v>205.5</v>
      </c>
      <c r="M87" s="107">
        <f t="shared" ref="M87:N87" si="21">M88+M89</f>
        <v>292.5</v>
      </c>
      <c r="N87" s="107">
        <f t="shared" si="21"/>
        <v>0</v>
      </c>
      <c r="O87" s="107">
        <v>0</v>
      </c>
      <c r="P87" s="107">
        <f t="shared" si="20"/>
        <v>3049.08</v>
      </c>
    </row>
    <row r="88" spans="1:16" s="155" customFormat="1" ht="45.75" customHeight="1">
      <c r="A88" s="109"/>
      <c r="B88" s="47" t="s">
        <v>154</v>
      </c>
      <c r="C88" s="68" t="s">
        <v>210</v>
      </c>
      <c r="D88" s="113" t="s">
        <v>145</v>
      </c>
      <c r="E88" s="113" t="s">
        <v>146</v>
      </c>
      <c r="F88" s="113" t="s">
        <v>184</v>
      </c>
      <c r="G88" s="113" t="s">
        <v>211</v>
      </c>
      <c r="H88" s="115" t="s">
        <v>138</v>
      </c>
      <c r="I88" s="107">
        <v>0</v>
      </c>
      <c r="J88" s="107">
        <v>0</v>
      </c>
      <c r="K88" s="108">
        <v>256.18</v>
      </c>
      <c r="L88" s="107">
        <v>78.099999999999994</v>
      </c>
      <c r="M88" s="107">
        <v>130.5</v>
      </c>
      <c r="N88" s="107">
        <v>0</v>
      </c>
      <c r="O88" s="107">
        <v>0</v>
      </c>
      <c r="P88" s="107">
        <f t="shared" si="20"/>
        <v>464.78</v>
      </c>
    </row>
    <row r="89" spans="1:16" s="155" customFormat="1" ht="45.75" customHeight="1">
      <c r="A89" s="109"/>
      <c r="B89" s="47" t="s">
        <v>154</v>
      </c>
      <c r="C89" s="68" t="s">
        <v>212</v>
      </c>
      <c r="D89" s="113" t="s">
        <v>145</v>
      </c>
      <c r="E89" s="113" t="s">
        <v>146</v>
      </c>
      <c r="F89" s="113" t="s">
        <v>184</v>
      </c>
      <c r="G89" s="113" t="s">
        <v>213</v>
      </c>
      <c r="H89" s="115" t="s">
        <v>138</v>
      </c>
      <c r="I89" s="107">
        <v>0</v>
      </c>
      <c r="J89" s="107">
        <v>0</v>
      </c>
      <c r="K89" s="108">
        <v>80</v>
      </c>
      <c r="L89" s="107">
        <v>127.4</v>
      </c>
      <c r="M89" s="107">
        <v>162</v>
      </c>
      <c r="N89" s="107">
        <v>0</v>
      </c>
      <c r="O89" s="107">
        <v>0</v>
      </c>
      <c r="P89" s="107">
        <f t="shared" si="20"/>
        <v>369.4</v>
      </c>
    </row>
    <row r="90" spans="1:16" s="155" customFormat="1" ht="63" customHeight="1">
      <c r="A90" s="109"/>
      <c r="B90" s="47" t="s">
        <v>154</v>
      </c>
      <c r="C90" s="68" t="s">
        <v>214</v>
      </c>
      <c r="D90" s="113" t="s">
        <v>145</v>
      </c>
      <c r="E90" s="113" t="s">
        <v>146</v>
      </c>
      <c r="F90" s="113" t="s">
        <v>184</v>
      </c>
      <c r="G90" s="113" t="s">
        <v>215</v>
      </c>
      <c r="H90" s="115" t="s">
        <v>139</v>
      </c>
      <c r="I90" s="107">
        <v>2214.9</v>
      </c>
      <c r="J90" s="107">
        <v>0</v>
      </c>
      <c r="K90" s="108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f t="shared" si="20"/>
        <v>2214.9</v>
      </c>
    </row>
    <row r="91" spans="1:16" s="155" customFormat="1" ht="35.25" customHeight="1">
      <c r="A91" s="109" t="s">
        <v>216</v>
      </c>
      <c r="B91" s="71" t="s">
        <v>217</v>
      </c>
      <c r="C91" s="112" t="s">
        <v>171</v>
      </c>
      <c r="D91" s="113" t="s">
        <v>145</v>
      </c>
      <c r="E91" s="113" t="s">
        <v>146</v>
      </c>
      <c r="F91" s="113" t="s">
        <v>184</v>
      </c>
      <c r="G91" s="113" t="s">
        <v>577</v>
      </c>
      <c r="H91" s="115" t="s">
        <v>138</v>
      </c>
      <c r="I91" s="107">
        <v>0</v>
      </c>
      <c r="J91" s="107">
        <v>0</v>
      </c>
      <c r="K91" s="108">
        <v>0</v>
      </c>
      <c r="L91" s="107">
        <v>0</v>
      </c>
      <c r="M91" s="107">
        <v>100</v>
      </c>
      <c r="N91" s="107">
        <v>0</v>
      </c>
      <c r="O91" s="107">
        <v>0</v>
      </c>
      <c r="P91" s="107">
        <f t="shared" si="20"/>
        <v>100</v>
      </c>
    </row>
    <row r="92" spans="1:16" s="155" customFormat="1" ht="35.25" customHeight="1">
      <c r="A92" s="109"/>
      <c r="B92" s="71"/>
      <c r="C92" s="112" t="s">
        <v>578</v>
      </c>
      <c r="D92" s="113" t="s">
        <v>145</v>
      </c>
      <c r="E92" s="113" t="s">
        <v>146</v>
      </c>
      <c r="F92" s="113" t="s">
        <v>184</v>
      </c>
      <c r="G92" s="113" t="s">
        <v>579</v>
      </c>
      <c r="H92" s="115" t="s">
        <v>138</v>
      </c>
      <c r="I92" s="107">
        <v>0</v>
      </c>
      <c r="J92" s="107">
        <v>0</v>
      </c>
      <c r="K92" s="108">
        <v>0</v>
      </c>
      <c r="L92" s="107">
        <v>0</v>
      </c>
      <c r="M92" s="107">
        <v>100</v>
      </c>
      <c r="N92" s="107">
        <v>0</v>
      </c>
      <c r="O92" s="107">
        <v>0</v>
      </c>
      <c r="P92" s="107">
        <f t="shared" si="20"/>
        <v>100</v>
      </c>
    </row>
    <row r="93" spans="1:16" s="155" customFormat="1" ht="84" customHeight="1">
      <c r="A93" s="109" t="s">
        <v>218</v>
      </c>
      <c r="B93" s="71" t="s">
        <v>219</v>
      </c>
      <c r="C93" s="112" t="s">
        <v>220</v>
      </c>
      <c r="D93" s="106" t="s">
        <v>145</v>
      </c>
      <c r="E93" s="113" t="s">
        <v>146</v>
      </c>
      <c r="F93" s="113" t="s">
        <v>184</v>
      </c>
      <c r="G93" s="113" t="s">
        <v>580</v>
      </c>
      <c r="H93" s="97"/>
      <c r="I93" s="107">
        <v>0</v>
      </c>
      <c r="J93" s="107">
        <f>J94+J95+J96</f>
        <v>6083.2</v>
      </c>
      <c r="K93" s="108">
        <f>K94+K95+K96+K97</f>
        <v>4153.6000000000004</v>
      </c>
      <c r="L93" s="107">
        <f>L94+L95+L96+L97+L98+L99</f>
        <v>3216.7</v>
      </c>
      <c r="M93" s="107">
        <f t="shared" ref="M93:O93" si="22">M94+M95+M96+M97+M98+M99</f>
        <v>0</v>
      </c>
      <c r="N93" s="107">
        <f t="shared" si="22"/>
        <v>0</v>
      </c>
      <c r="O93" s="107">
        <f t="shared" si="22"/>
        <v>0</v>
      </c>
      <c r="P93" s="107">
        <f t="shared" si="20"/>
        <v>13453.5</v>
      </c>
    </row>
    <row r="94" spans="1:16" s="155" customFormat="1" ht="55.5" customHeight="1">
      <c r="A94" s="109"/>
      <c r="B94" s="48" t="s">
        <v>154</v>
      </c>
      <c r="C94" s="112" t="s">
        <v>221</v>
      </c>
      <c r="D94" s="113" t="s">
        <v>145</v>
      </c>
      <c r="E94" s="113" t="s">
        <v>146</v>
      </c>
      <c r="F94" s="113" t="s">
        <v>184</v>
      </c>
      <c r="G94" s="113" t="s">
        <v>222</v>
      </c>
      <c r="H94" s="97" t="s">
        <v>139</v>
      </c>
      <c r="I94" s="107">
        <v>0</v>
      </c>
      <c r="J94" s="107">
        <v>3176.2</v>
      </c>
      <c r="K94" s="108">
        <v>0</v>
      </c>
      <c r="L94" s="107">
        <v>0</v>
      </c>
      <c r="M94" s="107">
        <v>0</v>
      </c>
      <c r="N94" s="107">
        <v>0</v>
      </c>
      <c r="O94" s="107">
        <v>0</v>
      </c>
      <c r="P94" s="107">
        <f t="shared" si="20"/>
        <v>3176.2</v>
      </c>
    </row>
    <row r="95" spans="1:16" s="155" customFormat="1" ht="81" customHeight="1">
      <c r="A95" s="109"/>
      <c r="B95" s="49" t="s">
        <v>154</v>
      </c>
      <c r="C95" s="112" t="s">
        <v>223</v>
      </c>
      <c r="D95" s="106" t="s">
        <v>145</v>
      </c>
      <c r="E95" s="113" t="s">
        <v>146</v>
      </c>
      <c r="F95" s="113" t="s">
        <v>184</v>
      </c>
      <c r="G95" s="113" t="s">
        <v>581</v>
      </c>
      <c r="H95" s="97" t="s">
        <v>140</v>
      </c>
      <c r="I95" s="107">
        <v>0</v>
      </c>
      <c r="J95" s="107">
        <v>2237.8000000000002</v>
      </c>
      <c r="K95" s="108">
        <v>823.6</v>
      </c>
      <c r="L95" s="107">
        <v>0</v>
      </c>
      <c r="M95" s="107">
        <v>0</v>
      </c>
      <c r="N95" s="107">
        <v>0</v>
      </c>
      <c r="O95" s="107">
        <v>0</v>
      </c>
      <c r="P95" s="107">
        <f t="shared" si="20"/>
        <v>3061.4</v>
      </c>
    </row>
    <row r="96" spans="1:16" s="155" customFormat="1" ht="84" customHeight="1">
      <c r="A96" s="109"/>
      <c r="B96" s="49" t="s">
        <v>154</v>
      </c>
      <c r="C96" s="112" t="s">
        <v>224</v>
      </c>
      <c r="D96" s="106" t="s">
        <v>145</v>
      </c>
      <c r="E96" s="106" t="s">
        <v>146</v>
      </c>
      <c r="F96" s="106" t="s">
        <v>184</v>
      </c>
      <c r="G96" s="106" t="s">
        <v>427</v>
      </c>
      <c r="H96" s="97" t="s">
        <v>138</v>
      </c>
      <c r="I96" s="107">
        <v>0</v>
      </c>
      <c r="J96" s="107">
        <v>669.2</v>
      </c>
      <c r="K96" s="108">
        <v>418</v>
      </c>
      <c r="L96" s="107">
        <v>0</v>
      </c>
      <c r="M96" s="107">
        <v>0</v>
      </c>
      <c r="N96" s="107">
        <v>0</v>
      </c>
      <c r="O96" s="107">
        <v>0</v>
      </c>
      <c r="P96" s="107">
        <f t="shared" si="20"/>
        <v>1087.2</v>
      </c>
    </row>
    <row r="97" spans="1:17" s="155" customFormat="1" ht="84" customHeight="1">
      <c r="A97" s="109"/>
      <c r="B97" s="49" t="s">
        <v>154</v>
      </c>
      <c r="C97" s="112" t="s">
        <v>428</v>
      </c>
      <c r="D97" s="106" t="s">
        <v>145</v>
      </c>
      <c r="E97" s="106" t="s">
        <v>146</v>
      </c>
      <c r="F97" s="106" t="s">
        <v>184</v>
      </c>
      <c r="G97" s="106" t="s">
        <v>429</v>
      </c>
      <c r="H97" s="97" t="s">
        <v>430</v>
      </c>
      <c r="I97" s="107">
        <v>0</v>
      </c>
      <c r="J97" s="107">
        <v>0</v>
      </c>
      <c r="K97" s="108">
        <v>2912</v>
      </c>
      <c r="L97" s="107">
        <v>0</v>
      </c>
      <c r="M97" s="107">
        <v>0</v>
      </c>
      <c r="N97" s="107">
        <v>0</v>
      </c>
      <c r="O97" s="107">
        <v>0</v>
      </c>
      <c r="P97" s="107">
        <f t="shared" si="20"/>
        <v>2912</v>
      </c>
    </row>
    <row r="98" spans="1:17" s="155" customFormat="1" ht="84" customHeight="1">
      <c r="A98" s="109"/>
      <c r="B98" s="49" t="s">
        <v>154</v>
      </c>
      <c r="C98" s="112" t="s">
        <v>582</v>
      </c>
      <c r="D98" s="106" t="s">
        <v>145</v>
      </c>
      <c r="E98" s="106" t="s">
        <v>146</v>
      </c>
      <c r="F98" s="106" t="s">
        <v>184</v>
      </c>
      <c r="G98" s="106" t="s">
        <v>583</v>
      </c>
      <c r="H98" s="97" t="s">
        <v>138</v>
      </c>
      <c r="I98" s="107">
        <v>0</v>
      </c>
      <c r="J98" s="107">
        <v>0</v>
      </c>
      <c r="K98" s="108">
        <v>0</v>
      </c>
      <c r="L98" s="107">
        <v>368</v>
      </c>
      <c r="M98" s="107">
        <v>0</v>
      </c>
      <c r="N98" s="107">
        <v>0</v>
      </c>
      <c r="O98" s="107">
        <v>0</v>
      </c>
      <c r="P98" s="107">
        <f t="shared" ref="P98" si="23">SUM(I98:O98)</f>
        <v>368</v>
      </c>
    </row>
    <row r="99" spans="1:17" s="155" customFormat="1" ht="134.25" customHeight="1">
      <c r="A99" s="109"/>
      <c r="B99" s="49" t="s">
        <v>154</v>
      </c>
      <c r="C99" s="183" t="s">
        <v>584</v>
      </c>
      <c r="D99" s="106" t="s">
        <v>145</v>
      </c>
      <c r="E99" s="106" t="s">
        <v>146</v>
      </c>
      <c r="F99" s="106" t="s">
        <v>184</v>
      </c>
      <c r="G99" s="106" t="s">
        <v>427</v>
      </c>
      <c r="H99" s="97" t="s">
        <v>430</v>
      </c>
      <c r="I99" s="107">
        <v>0</v>
      </c>
      <c r="J99" s="107">
        <v>0</v>
      </c>
      <c r="K99" s="108">
        <v>0</v>
      </c>
      <c r="L99" s="107">
        <v>2848.7</v>
      </c>
      <c r="M99" s="107">
        <v>0</v>
      </c>
      <c r="N99" s="107">
        <v>0</v>
      </c>
      <c r="O99" s="107">
        <v>0</v>
      </c>
      <c r="P99" s="107">
        <f t="shared" ref="P99" si="24">SUM(I99:O99)</f>
        <v>2848.7</v>
      </c>
    </row>
    <row r="100" spans="1:17" s="155" customFormat="1" ht="84" customHeight="1">
      <c r="A100" s="109" t="s">
        <v>225</v>
      </c>
      <c r="B100" s="71" t="s">
        <v>226</v>
      </c>
      <c r="C100" s="112" t="s">
        <v>227</v>
      </c>
      <c r="D100" s="106" t="s">
        <v>145</v>
      </c>
      <c r="E100" s="106" t="s">
        <v>146</v>
      </c>
      <c r="F100" s="106" t="s">
        <v>184</v>
      </c>
      <c r="G100" s="106" t="s">
        <v>228</v>
      </c>
      <c r="H100" s="97" t="s">
        <v>138</v>
      </c>
      <c r="I100" s="107">
        <v>0</v>
      </c>
      <c r="J100" s="107">
        <v>129.69999999999999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07">
        <f t="shared" si="20"/>
        <v>129.69999999999999</v>
      </c>
    </row>
    <row r="101" spans="1:17" s="155" customFormat="1" ht="84" customHeight="1">
      <c r="A101" s="109" t="s">
        <v>229</v>
      </c>
      <c r="B101" s="71" t="s">
        <v>230</v>
      </c>
      <c r="C101" s="112" t="s">
        <v>231</v>
      </c>
      <c r="D101" s="106" t="s">
        <v>145</v>
      </c>
      <c r="E101" s="106" t="s">
        <v>146</v>
      </c>
      <c r="F101" s="106" t="s">
        <v>184</v>
      </c>
      <c r="G101" s="106" t="s">
        <v>232</v>
      </c>
      <c r="H101" s="97" t="s">
        <v>138</v>
      </c>
      <c r="I101" s="107">
        <v>0</v>
      </c>
      <c r="J101" s="107">
        <v>297.3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07">
        <f t="shared" si="20"/>
        <v>297.3</v>
      </c>
    </row>
    <row r="102" spans="1:17" s="155" customFormat="1" ht="68.25" customHeight="1">
      <c r="A102" s="109" t="s">
        <v>233</v>
      </c>
      <c r="B102" s="71" t="s">
        <v>234</v>
      </c>
      <c r="C102" s="112" t="s">
        <v>235</v>
      </c>
      <c r="D102" s="106" t="s">
        <v>145</v>
      </c>
      <c r="E102" s="106" t="s">
        <v>146</v>
      </c>
      <c r="F102" s="106" t="s">
        <v>184</v>
      </c>
      <c r="G102" s="106" t="s">
        <v>236</v>
      </c>
      <c r="H102" s="97" t="s">
        <v>139</v>
      </c>
      <c r="I102" s="107">
        <v>0</v>
      </c>
      <c r="J102" s="107">
        <v>350.2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07">
        <f>SUM(I102:O102)</f>
        <v>350.2</v>
      </c>
    </row>
    <row r="103" spans="1:17" s="155" customFormat="1" ht="68.25" customHeight="1">
      <c r="A103" s="109" t="s">
        <v>463</v>
      </c>
      <c r="B103" s="71" t="s">
        <v>464</v>
      </c>
      <c r="C103" s="112" t="s">
        <v>585</v>
      </c>
      <c r="D103" s="106" t="s">
        <v>145</v>
      </c>
      <c r="E103" s="106" t="s">
        <v>146</v>
      </c>
      <c r="F103" s="106" t="s">
        <v>184</v>
      </c>
      <c r="G103" s="106" t="s">
        <v>465</v>
      </c>
      <c r="H103" s="97" t="s">
        <v>138</v>
      </c>
      <c r="I103" s="107">
        <v>0</v>
      </c>
      <c r="J103" s="107">
        <v>0</v>
      </c>
      <c r="K103" s="107">
        <v>0</v>
      </c>
      <c r="L103" s="107">
        <v>674.5</v>
      </c>
      <c r="M103" s="107">
        <f>M104+M105</f>
        <v>6731.6</v>
      </c>
      <c r="N103" s="107">
        <f t="shared" ref="N103:O103" si="25">N104+N105</f>
        <v>0</v>
      </c>
      <c r="O103" s="107">
        <f t="shared" si="25"/>
        <v>0</v>
      </c>
      <c r="P103" s="107">
        <f>SUM(I103:O103)</f>
        <v>7406.1</v>
      </c>
    </row>
    <row r="104" spans="1:17" s="155" customFormat="1" ht="68.25" customHeight="1">
      <c r="A104" s="99"/>
      <c r="B104" s="121"/>
      <c r="C104" s="83" t="s">
        <v>586</v>
      </c>
      <c r="D104" s="102" t="s">
        <v>145</v>
      </c>
      <c r="E104" s="102" t="s">
        <v>146</v>
      </c>
      <c r="F104" s="102" t="s">
        <v>184</v>
      </c>
      <c r="G104" s="102" t="s">
        <v>465</v>
      </c>
      <c r="H104" s="97" t="s">
        <v>138</v>
      </c>
      <c r="I104" s="107">
        <v>0</v>
      </c>
      <c r="J104" s="107">
        <v>0</v>
      </c>
      <c r="K104" s="107">
        <v>0</v>
      </c>
      <c r="L104" s="107">
        <v>0</v>
      </c>
      <c r="M104" s="107">
        <v>2301.6</v>
      </c>
      <c r="N104" s="107">
        <v>0</v>
      </c>
      <c r="O104" s="107">
        <v>0</v>
      </c>
      <c r="P104" s="107">
        <f t="shared" ref="P104:P105" si="26">SUM(I104:O104)</f>
        <v>2301.6</v>
      </c>
    </row>
    <row r="105" spans="1:17" s="155" customFormat="1" ht="68.25" customHeight="1">
      <c r="A105" s="99"/>
      <c r="B105" s="121"/>
      <c r="C105" s="83" t="s">
        <v>587</v>
      </c>
      <c r="D105" s="102" t="s">
        <v>145</v>
      </c>
      <c r="E105" s="102" t="s">
        <v>146</v>
      </c>
      <c r="F105" s="102" t="s">
        <v>184</v>
      </c>
      <c r="G105" s="102" t="s">
        <v>465</v>
      </c>
      <c r="H105" s="97" t="s">
        <v>139</v>
      </c>
      <c r="I105" s="107">
        <v>0</v>
      </c>
      <c r="J105" s="107">
        <v>0</v>
      </c>
      <c r="K105" s="107">
        <v>0</v>
      </c>
      <c r="L105" s="107">
        <v>0</v>
      </c>
      <c r="M105" s="107">
        <v>4430</v>
      </c>
      <c r="N105" s="107">
        <v>0</v>
      </c>
      <c r="O105" s="107">
        <v>0</v>
      </c>
      <c r="P105" s="107">
        <f t="shared" si="26"/>
        <v>4430</v>
      </c>
    </row>
    <row r="106" spans="1:17" s="155" customFormat="1" ht="23.25" customHeight="1">
      <c r="A106" s="271" t="s">
        <v>237</v>
      </c>
      <c r="B106" s="274" t="s">
        <v>238</v>
      </c>
      <c r="C106" s="275" t="s">
        <v>239</v>
      </c>
      <c r="D106" s="276" t="s">
        <v>145</v>
      </c>
      <c r="E106" s="279" t="s">
        <v>146</v>
      </c>
      <c r="F106" s="276" t="s">
        <v>184</v>
      </c>
      <c r="G106" s="276" t="s">
        <v>240</v>
      </c>
      <c r="H106" s="69" t="s">
        <v>137</v>
      </c>
      <c r="I106" s="107">
        <f>I107+I108+I109</f>
        <v>14381.9</v>
      </c>
      <c r="J106" s="107">
        <f t="shared" ref="J106" si="27">J107+J108+J109</f>
        <v>13675.5</v>
      </c>
      <c r="K106" s="107">
        <f>K107+K108+K109</f>
        <v>14520.37</v>
      </c>
      <c r="L106" s="107">
        <f>L107+L108+L109</f>
        <v>17382.8</v>
      </c>
      <c r="M106" s="108">
        <f>M107+M108+M109</f>
        <v>20710.600000000006</v>
      </c>
      <c r="N106" s="108">
        <f t="shared" ref="N106:O106" si="28">N107+N108+N109</f>
        <v>18154.900000000001</v>
      </c>
      <c r="O106" s="107">
        <f t="shared" si="28"/>
        <v>18155.900000000001</v>
      </c>
      <c r="P106" s="107">
        <f>SUM(I106:O106)</f>
        <v>116981.97</v>
      </c>
    </row>
    <row r="107" spans="1:17" s="155" customFormat="1" ht="22.5" customHeight="1">
      <c r="A107" s="272"/>
      <c r="B107" s="272"/>
      <c r="C107" s="272"/>
      <c r="D107" s="294"/>
      <c r="E107" s="292"/>
      <c r="F107" s="294"/>
      <c r="G107" s="294"/>
      <c r="H107" s="97" t="s">
        <v>138</v>
      </c>
      <c r="I107" s="107">
        <f>I112+I118+I117</f>
        <v>14245.8</v>
      </c>
      <c r="J107" s="107">
        <f>J112+J118+J123+J124+J117</f>
        <v>13645</v>
      </c>
      <c r="K107" s="107">
        <f>K112+K118+K123+K124+K117</f>
        <v>14520.37</v>
      </c>
      <c r="L107" s="107">
        <f>L113+L114+L116+L121+L122</f>
        <v>17382.8</v>
      </c>
      <c r="M107" s="107">
        <f>M122+M113+M114+M116+M121+M128+105.9+37.4</f>
        <v>19607.700000000004</v>
      </c>
      <c r="N107" s="107">
        <f t="shared" ref="N107" si="29">N113+N114+N116+N121</f>
        <v>18154.900000000001</v>
      </c>
      <c r="O107" s="107">
        <f>O113+O114+O116+O121</f>
        <v>18155.900000000001</v>
      </c>
      <c r="P107" s="107">
        <f>I107+J107+K107+L107+M107+N107+O107</f>
        <v>115712.47</v>
      </c>
    </row>
    <row r="108" spans="1:17" s="155" customFormat="1" ht="28.5" customHeight="1">
      <c r="A108" s="272"/>
      <c r="B108" s="272"/>
      <c r="C108" s="272"/>
      <c r="D108" s="294"/>
      <c r="E108" s="292"/>
      <c r="F108" s="294"/>
      <c r="G108" s="294"/>
      <c r="H108" s="97" t="s">
        <v>139</v>
      </c>
      <c r="I108" s="107">
        <f>I126+I127</f>
        <v>20.2</v>
      </c>
      <c r="J108" s="107">
        <f t="shared" ref="J108:O108" si="30">J126+J127</f>
        <v>3.1</v>
      </c>
      <c r="K108" s="107">
        <f t="shared" si="30"/>
        <v>0</v>
      </c>
      <c r="L108" s="107">
        <f t="shared" si="30"/>
        <v>0</v>
      </c>
      <c r="M108" s="107">
        <f>953.1+149.8</f>
        <v>1102.9000000000001</v>
      </c>
      <c r="N108" s="107">
        <f t="shared" si="30"/>
        <v>0</v>
      </c>
      <c r="O108" s="107">
        <f t="shared" si="30"/>
        <v>0</v>
      </c>
      <c r="P108" s="107">
        <f t="shared" ref="P108" si="31">SUM(I108:O108)</f>
        <v>1126.2</v>
      </c>
    </row>
    <row r="109" spans="1:17" s="155" customFormat="1" ht="28.5" customHeight="1">
      <c r="A109" s="272"/>
      <c r="B109" s="272"/>
      <c r="C109" s="272"/>
      <c r="D109" s="294"/>
      <c r="E109" s="292"/>
      <c r="F109" s="294"/>
      <c r="G109" s="294"/>
      <c r="H109" s="97" t="s">
        <v>140</v>
      </c>
      <c r="I109" s="107">
        <f>I125</f>
        <v>115.9</v>
      </c>
      <c r="J109" s="107">
        <f t="shared" ref="J109:O109" si="32">J125</f>
        <v>27.4</v>
      </c>
      <c r="K109" s="107">
        <f t="shared" si="32"/>
        <v>0</v>
      </c>
      <c r="L109" s="107">
        <f t="shared" si="32"/>
        <v>0</v>
      </c>
      <c r="M109" s="107">
        <f t="shared" si="32"/>
        <v>0</v>
      </c>
      <c r="N109" s="107">
        <f t="shared" si="32"/>
        <v>0</v>
      </c>
      <c r="O109" s="107">
        <f t="shared" si="32"/>
        <v>0</v>
      </c>
      <c r="P109" s="107">
        <f t="shared" ref="P109:P121" si="33">SUM(I109:O109)</f>
        <v>143.30000000000001</v>
      </c>
    </row>
    <row r="110" spans="1:17" s="155" customFormat="1" ht="27.75" customHeight="1">
      <c r="A110" s="273"/>
      <c r="B110" s="273"/>
      <c r="C110" s="273"/>
      <c r="D110" s="295"/>
      <c r="E110" s="293"/>
      <c r="F110" s="295"/>
      <c r="G110" s="295"/>
      <c r="H110" s="97" t="s">
        <v>141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f t="shared" si="33"/>
        <v>0</v>
      </c>
    </row>
    <row r="111" spans="1:17" s="155" customFormat="1" ht="47.25" customHeight="1">
      <c r="A111" s="109" t="s">
        <v>241</v>
      </c>
      <c r="B111" s="45" t="s">
        <v>242</v>
      </c>
      <c r="C111" s="128" t="s">
        <v>243</v>
      </c>
      <c r="D111" s="113" t="s">
        <v>145</v>
      </c>
      <c r="E111" s="73" t="s">
        <v>146</v>
      </c>
      <c r="F111" s="113" t="s">
        <v>588</v>
      </c>
      <c r="G111" s="113" t="s">
        <v>244</v>
      </c>
      <c r="H111" s="97" t="s">
        <v>153</v>
      </c>
      <c r="I111" s="107">
        <f>I112+I118+I125+I126+I127+I117</f>
        <v>14381.9</v>
      </c>
      <c r="J111" s="107">
        <f>J112+J118+J125+J126+J127+J117+J124+J123</f>
        <v>13675.5</v>
      </c>
      <c r="K111" s="107">
        <f>K112+K118+K125+K126+K127+K117</f>
        <v>14520.37</v>
      </c>
      <c r="L111" s="107">
        <f>L112+L118+L125+L126+L127+L117+L113+L114+L116+L121+L122</f>
        <v>17382.8</v>
      </c>
      <c r="M111" s="107">
        <f>M112+M113+M114+M115+M121</f>
        <v>19847.5</v>
      </c>
      <c r="N111" s="107">
        <f>N112+N118+N125+N126+N127+N117+N113+N114+N116+N121+N122</f>
        <v>18154.900000000001</v>
      </c>
      <c r="O111" s="107">
        <f>O112+O118+O125+O126+O127+O117+O113+O114+O116+O121</f>
        <v>18155.900000000001</v>
      </c>
      <c r="P111" s="107">
        <f>I111+J111+K111+L111+M111+N111+O111</f>
        <v>116118.87</v>
      </c>
      <c r="Q111" s="158"/>
    </row>
    <row r="112" spans="1:17" s="155" customFormat="1" ht="55.5" customHeight="1">
      <c r="A112" s="109"/>
      <c r="B112" s="46" t="s">
        <v>154</v>
      </c>
      <c r="C112" s="112" t="s">
        <v>245</v>
      </c>
      <c r="D112" s="113" t="s">
        <v>145</v>
      </c>
      <c r="E112" s="73" t="s">
        <v>146</v>
      </c>
      <c r="F112" s="113" t="s">
        <v>184</v>
      </c>
      <c r="G112" s="113" t="s">
        <v>246</v>
      </c>
      <c r="H112" s="97" t="s">
        <v>138</v>
      </c>
      <c r="I112" s="107">
        <v>9681.2999999999993</v>
      </c>
      <c r="J112" s="107">
        <v>9150.5</v>
      </c>
      <c r="K112" s="108">
        <v>9827.5400000000009</v>
      </c>
      <c r="L112" s="107">
        <v>0</v>
      </c>
      <c r="M112" s="107">
        <v>0</v>
      </c>
      <c r="N112" s="107">
        <f>M112</f>
        <v>0</v>
      </c>
      <c r="O112" s="107">
        <f>N112</f>
        <v>0</v>
      </c>
      <c r="P112" s="107">
        <f t="shared" si="33"/>
        <v>28659.34</v>
      </c>
      <c r="Q112" s="158"/>
    </row>
    <row r="113" spans="1:20" s="155" customFormat="1" ht="55.5" customHeight="1">
      <c r="A113" s="109"/>
      <c r="B113" s="46"/>
      <c r="C113" s="112" t="s">
        <v>589</v>
      </c>
      <c r="D113" s="113" t="s">
        <v>145</v>
      </c>
      <c r="E113" s="73" t="s">
        <v>146</v>
      </c>
      <c r="F113" s="113" t="s">
        <v>308</v>
      </c>
      <c r="G113" s="113" t="s">
        <v>590</v>
      </c>
      <c r="H113" s="97" t="s">
        <v>138</v>
      </c>
      <c r="I113" s="107">
        <v>0</v>
      </c>
      <c r="J113" s="107">
        <v>0</v>
      </c>
      <c r="K113" s="108">
        <v>0</v>
      </c>
      <c r="L113" s="108">
        <v>11923.3</v>
      </c>
      <c r="M113" s="108">
        <v>12679.9</v>
      </c>
      <c r="N113" s="108">
        <v>12679.9</v>
      </c>
      <c r="O113" s="108">
        <v>12679.9</v>
      </c>
      <c r="P113" s="107">
        <f t="shared" si="33"/>
        <v>49963</v>
      </c>
    </row>
    <row r="114" spans="1:20" s="155" customFormat="1" ht="55.5" customHeight="1">
      <c r="A114" s="109"/>
      <c r="B114" s="46"/>
      <c r="C114" s="112" t="s">
        <v>591</v>
      </c>
      <c r="D114" s="113" t="s">
        <v>145</v>
      </c>
      <c r="E114" s="73" t="s">
        <v>146</v>
      </c>
      <c r="F114" s="113" t="s">
        <v>308</v>
      </c>
      <c r="G114" s="113" t="s">
        <v>592</v>
      </c>
      <c r="H114" s="97" t="s">
        <v>138</v>
      </c>
      <c r="I114" s="107">
        <v>0</v>
      </c>
      <c r="J114" s="107">
        <v>0</v>
      </c>
      <c r="K114" s="108">
        <v>0</v>
      </c>
      <c r="L114" s="107">
        <v>0</v>
      </c>
      <c r="M114" s="107">
        <v>135</v>
      </c>
      <c r="N114" s="107">
        <v>0</v>
      </c>
      <c r="O114" s="107">
        <v>0</v>
      </c>
      <c r="P114" s="107">
        <f t="shared" si="33"/>
        <v>135</v>
      </c>
    </row>
    <row r="115" spans="1:20" s="155" customFormat="1" ht="55.5" customHeight="1">
      <c r="A115" s="109"/>
      <c r="B115" s="46"/>
      <c r="C115" s="112" t="s">
        <v>593</v>
      </c>
      <c r="D115" s="113" t="s">
        <v>145</v>
      </c>
      <c r="E115" s="73" t="s">
        <v>146</v>
      </c>
      <c r="F115" s="113" t="s">
        <v>308</v>
      </c>
      <c r="G115" s="184" t="s">
        <v>594</v>
      </c>
      <c r="H115" s="97" t="s">
        <v>595</v>
      </c>
      <c r="I115" s="107">
        <v>0</v>
      </c>
      <c r="J115" s="107">
        <v>0</v>
      </c>
      <c r="K115" s="108">
        <v>0</v>
      </c>
      <c r="L115" s="107">
        <v>0</v>
      </c>
      <c r="M115" s="107">
        <f>1059+149.8+37.4</f>
        <v>1246.2</v>
      </c>
      <c r="N115" s="107">
        <v>0</v>
      </c>
      <c r="O115" s="107">
        <v>0</v>
      </c>
      <c r="P115" s="107">
        <f t="shared" si="33"/>
        <v>1246.2</v>
      </c>
    </row>
    <row r="116" spans="1:20" s="155" customFormat="1" ht="55.5" customHeight="1">
      <c r="A116" s="109"/>
      <c r="B116" s="45" t="s">
        <v>596</v>
      </c>
      <c r="C116" s="112" t="s">
        <v>597</v>
      </c>
      <c r="D116" s="113" t="s">
        <v>145</v>
      </c>
      <c r="E116" s="73" t="s">
        <v>146</v>
      </c>
      <c r="F116" s="113" t="s">
        <v>308</v>
      </c>
      <c r="G116" s="113" t="s">
        <v>598</v>
      </c>
      <c r="H116" s="97" t="s">
        <v>138</v>
      </c>
      <c r="I116" s="107">
        <v>0</v>
      </c>
      <c r="J116" s="107">
        <v>0</v>
      </c>
      <c r="K116" s="108">
        <v>0</v>
      </c>
      <c r="L116" s="107">
        <v>53.8</v>
      </c>
      <c r="M116" s="107">
        <f>M117+M118+M119</f>
        <v>60</v>
      </c>
      <c r="N116" s="107">
        <v>0</v>
      </c>
      <c r="O116" s="107">
        <v>0</v>
      </c>
      <c r="P116" s="107">
        <f t="shared" si="33"/>
        <v>113.8</v>
      </c>
    </row>
    <row r="117" spans="1:20" s="155" customFormat="1" ht="55.5" customHeight="1">
      <c r="A117" s="109"/>
      <c r="B117" s="46" t="s">
        <v>154</v>
      </c>
      <c r="C117" s="112" t="s">
        <v>245</v>
      </c>
      <c r="D117" s="113" t="s">
        <v>248</v>
      </c>
      <c r="E117" s="73" t="s">
        <v>146</v>
      </c>
      <c r="F117" s="113" t="s">
        <v>184</v>
      </c>
      <c r="G117" s="113" t="s">
        <v>246</v>
      </c>
      <c r="H117" s="97" t="s">
        <v>138</v>
      </c>
      <c r="I117" s="107">
        <v>4564.5</v>
      </c>
      <c r="J117" s="107">
        <v>4395.7</v>
      </c>
      <c r="K117" s="108">
        <v>4592.83</v>
      </c>
      <c r="L117" s="107">
        <v>0</v>
      </c>
      <c r="M117" s="107">
        <v>0</v>
      </c>
      <c r="N117" s="107">
        <f t="shared" ref="L117:O124" si="34">M117</f>
        <v>0</v>
      </c>
      <c r="O117" s="107">
        <f t="shared" si="34"/>
        <v>0</v>
      </c>
      <c r="P117" s="107">
        <f t="shared" si="33"/>
        <v>13553.03</v>
      </c>
    </row>
    <row r="118" spans="1:20" s="155" customFormat="1" ht="38.25" customHeight="1">
      <c r="A118" s="109"/>
      <c r="B118" s="46" t="s">
        <v>154</v>
      </c>
      <c r="C118" s="112" t="s">
        <v>247</v>
      </c>
      <c r="D118" s="113" t="s">
        <v>248</v>
      </c>
      <c r="E118" s="73" t="s">
        <v>146</v>
      </c>
      <c r="F118" s="113" t="s">
        <v>184</v>
      </c>
      <c r="G118" s="113" t="s">
        <v>249</v>
      </c>
      <c r="H118" s="97" t="s">
        <v>138</v>
      </c>
      <c r="I118" s="107">
        <v>0</v>
      </c>
      <c r="J118" s="107">
        <v>0</v>
      </c>
      <c r="K118" s="107">
        <v>100</v>
      </c>
      <c r="L118" s="107">
        <v>0</v>
      </c>
      <c r="M118" s="107">
        <f t="shared" si="34"/>
        <v>0</v>
      </c>
      <c r="N118" s="107">
        <f t="shared" si="34"/>
        <v>0</v>
      </c>
      <c r="O118" s="107">
        <f t="shared" si="34"/>
        <v>0</v>
      </c>
      <c r="P118" s="107">
        <f t="shared" si="33"/>
        <v>100</v>
      </c>
    </row>
    <row r="119" spans="1:20" s="155" customFormat="1" ht="38.25" customHeight="1">
      <c r="A119" s="109"/>
      <c r="B119" s="46" t="s">
        <v>154</v>
      </c>
      <c r="C119" s="185" t="s">
        <v>599</v>
      </c>
      <c r="D119" s="113" t="s">
        <v>248</v>
      </c>
      <c r="E119" s="73" t="s">
        <v>146</v>
      </c>
      <c r="F119" s="113" t="s">
        <v>184</v>
      </c>
      <c r="G119" s="113" t="s">
        <v>600</v>
      </c>
      <c r="H119" s="97" t="s">
        <v>138</v>
      </c>
      <c r="I119" s="107">
        <v>0</v>
      </c>
      <c r="J119" s="107">
        <v>0</v>
      </c>
      <c r="K119" s="107">
        <v>0</v>
      </c>
      <c r="L119" s="107">
        <v>0</v>
      </c>
      <c r="M119" s="107">
        <v>60</v>
      </c>
      <c r="N119" s="107">
        <v>0</v>
      </c>
      <c r="O119" s="107">
        <f t="shared" si="34"/>
        <v>0</v>
      </c>
      <c r="P119" s="107">
        <f t="shared" ref="P119" si="35">SUM(I119:O119)</f>
        <v>60</v>
      </c>
    </row>
    <row r="120" spans="1:20" s="155" customFormat="1" ht="38.25" customHeight="1">
      <c r="A120" s="109"/>
      <c r="B120" s="46" t="s">
        <v>154</v>
      </c>
      <c r="C120" s="185" t="s">
        <v>599</v>
      </c>
      <c r="D120" s="113" t="s">
        <v>248</v>
      </c>
      <c r="E120" s="73" t="s">
        <v>146</v>
      </c>
      <c r="F120" s="113" t="s">
        <v>184</v>
      </c>
      <c r="G120" s="113" t="s">
        <v>600</v>
      </c>
      <c r="H120" s="97" t="s">
        <v>138</v>
      </c>
      <c r="I120" s="107">
        <v>0</v>
      </c>
      <c r="J120" s="107">
        <v>0</v>
      </c>
      <c r="K120" s="107">
        <v>0</v>
      </c>
      <c r="L120" s="107">
        <v>0</v>
      </c>
      <c r="M120" s="107">
        <v>60</v>
      </c>
      <c r="N120" s="107">
        <v>0</v>
      </c>
      <c r="O120" s="107">
        <f t="shared" si="34"/>
        <v>0</v>
      </c>
      <c r="P120" s="107">
        <f t="shared" ref="P120" si="36">SUM(I120:O120)</f>
        <v>60</v>
      </c>
    </row>
    <row r="121" spans="1:20" s="155" customFormat="1" ht="63.75" customHeight="1">
      <c r="A121" s="109"/>
      <c r="B121" s="45" t="s">
        <v>601</v>
      </c>
      <c r="C121" s="112" t="s">
        <v>602</v>
      </c>
      <c r="D121" s="113" t="s">
        <v>603</v>
      </c>
      <c r="E121" s="73" t="s">
        <v>146</v>
      </c>
      <c r="F121" s="113" t="s">
        <v>308</v>
      </c>
      <c r="G121" s="113" t="s">
        <v>604</v>
      </c>
      <c r="H121" s="97" t="s">
        <v>138</v>
      </c>
      <c r="I121" s="107">
        <v>0</v>
      </c>
      <c r="J121" s="107">
        <v>0</v>
      </c>
      <c r="K121" s="107">
        <v>0</v>
      </c>
      <c r="L121" s="108">
        <v>5205.7</v>
      </c>
      <c r="M121" s="108">
        <v>5786.4</v>
      </c>
      <c r="N121" s="108">
        <v>5475</v>
      </c>
      <c r="O121" s="108">
        <v>5476</v>
      </c>
      <c r="P121" s="107">
        <f t="shared" si="33"/>
        <v>21943.1</v>
      </c>
      <c r="Q121" s="158"/>
      <c r="R121" s="158"/>
      <c r="S121" s="158"/>
      <c r="T121" s="158"/>
    </row>
    <row r="122" spans="1:20" s="155" customFormat="1" ht="63.75" customHeight="1">
      <c r="A122" s="109"/>
      <c r="B122" s="46"/>
      <c r="C122" s="112" t="s">
        <v>605</v>
      </c>
      <c r="D122" s="113" t="s">
        <v>606</v>
      </c>
      <c r="E122" s="73" t="s">
        <v>146</v>
      </c>
      <c r="F122" s="113" t="s">
        <v>308</v>
      </c>
      <c r="G122" s="113" t="s">
        <v>607</v>
      </c>
      <c r="H122" s="97" t="s">
        <v>138</v>
      </c>
      <c r="I122" s="107">
        <v>0</v>
      </c>
      <c r="J122" s="107">
        <v>0</v>
      </c>
      <c r="K122" s="107">
        <v>0</v>
      </c>
      <c r="L122" s="107">
        <v>200</v>
      </c>
      <c r="M122" s="107">
        <v>643.6</v>
      </c>
      <c r="N122" s="107">
        <v>0</v>
      </c>
      <c r="O122" s="107">
        <v>0</v>
      </c>
      <c r="P122" s="107">
        <f t="shared" ref="P122:P129" si="37">SUM(I122:O122)</f>
        <v>843.6</v>
      </c>
    </row>
    <row r="123" spans="1:20" s="155" customFormat="1" ht="76.5" customHeight="1">
      <c r="A123" s="109"/>
      <c r="B123" s="46" t="s">
        <v>154</v>
      </c>
      <c r="C123" s="112" t="s">
        <v>431</v>
      </c>
      <c r="D123" s="113" t="s">
        <v>248</v>
      </c>
      <c r="E123" s="73" t="s">
        <v>146</v>
      </c>
      <c r="F123" s="113" t="s">
        <v>184</v>
      </c>
      <c r="G123" s="113" t="s">
        <v>432</v>
      </c>
      <c r="H123" s="97" t="s">
        <v>138</v>
      </c>
      <c r="I123" s="107">
        <v>0</v>
      </c>
      <c r="J123" s="107">
        <v>11.9</v>
      </c>
      <c r="K123" s="107">
        <v>0</v>
      </c>
      <c r="L123" s="107">
        <f t="shared" si="34"/>
        <v>0</v>
      </c>
      <c r="M123" s="107">
        <f t="shared" si="34"/>
        <v>0</v>
      </c>
      <c r="N123" s="107">
        <f t="shared" si="34"/>
        <v>0</v>
      </c>
      <c r="O123" s="107">
        <f t="shared" si="34"/>
        <v>0</v>
      </c>
      <c r="P123" s="107">
        <f t="shared" si="37"/>
        <v>11.9</v>
      </c>
    </row>
    <row r="124" spans="1:20" s="155" customFormat="1" ht="50.25" customHeight="1">
      <c r="A124" s="109"/>
      <c r="B124" s="46" t="s">
        <v>154</v>
      </c>
      <c r="C124" s="112" t="s">
        <v>433</v>
      </c>
      <c r="D124" s="113" t="s">
        <v>145</v>
      </c>
      <c r="E124" s="73" t="s">
        <v>146</v>
      </c>
      <c r="F124" s="113" t="s">
        <v>184</v>
      </c>
      <c r="G124" s="113" t="s">
        <v>434</v>
      </c>
      <c r="H124" s="97" t="s">
        <v>138</v>
      </c>
      <c r="I124" s="107">
        <v>0</v>
      </c>
      <c r="J124" s="107">
        <v>86.9</v>
      </c>
      <c r="K124" s="107">
        <v>0</v>
      </c>
      <c r="L124" s="107">
        <f t="shared" si="34"/>
        <v>0</v>
      </c>
      <c r="M124" s="107">
        <f t="shared" si="34"/>
        <v>0</v>
      </c>
      <c r="N124" s="107">
        <f t="shared" si="34"/>
        <v>0</v>
      </c>
      <c r="O124" s="107">
        <f t="shared" si="34"/>
        <v>0</v>
      </c>
      <c r="P124" s="107">
        <f t="shared" si="37"/>
        <v>86.9</v>
      </c>
    </row>
    <row r="125" spans="1:20" s="155" customFormat="1" ht="111.75" customHeight="1">
      <c r="A125" s="109"/>
      <c r="B125" s="46" t="s">
        <v>154</v>
      </c>
      <c r="C125" s="112" t="s">
        <v>435</v>
      </c>
      <c r="D125" s="113" t="s">
        <v>248</v>
      </c>
      <c r="E125" s="73" t="s">
        <v>146</v>
      </c>
      <c r="F125" s="113" t="s">
        <v>184</v>
      </c>
      <c r="G125" s="113" t="s">
        <v>436</v>
      </c>
      <c r="H125" s="97" t="s">
        <v>250</v>
      </c>
      <c r="I125" s="107">
        <v>115.9</v>
      </c>
      <c r="J125" s="107">
        <v>27.4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07">
        <f t="shared" si="37"/>
        <v>143.30000000000001</v>
      </c>
    </row>
    <row r="126" spans="1:20" s="155" customFormat="1" ht="93.75" customHeight="1">
      <c r="A126" s="109"/>
      <c r="B126" s="46" t="s">
        <v>154</v>
      </c>
      <c r="C126" s="112" t="s">
        <v>252</v>
      </c>
      <c r="D126" s="113" t="s">
        <v>248</v>
      </c>
      <c r="E126" s="73" t="s">
        <v>146</v>
      </c>
      <c r="F126" s="113" t="s">
        <v>184</v>
      </c>
      <c r="G126" s="113" t="s">
        <v>437</v>
      </c>
      <c r="H126" s="97" t="s">
        <v>251</v>
      </c>
      <c r="I126" s="107">
        <v>20.2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f t="shared" si="37"/>
        <v>20.2</v>
      </c>
    </row>
    <row r="127" spans="1:20" s="155" customFormat="1" ht="97.5" customHeight="1">
      <c r="A127" s="109"/>
      <c r="B127" s="46" t="s">
        <v>154</v>
      </c>
      <c r="C127" s="112" t="s">
        <v>252</v>
      </c>
      <c r="D127" s="113" t="s">
        <v>248</v>
      </c>
      <c r="E127" s="73" t="s">
        <v>146</v>
      </c>
      <c r="F127" s="113" t="s">
        <v>184</v>
      </c>
      <c r="G127" s="113" t="s">
        <v>437</v>
      </c>
      <c r="H127" s="97" t="s">
        <v>251</v>
      </c>
      <c r="I127" s="107">
        <v>0</v>
      </c>
      <c r="J127" s="107">
        <v>3.1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f t="shared" si="37"/>
        <v>3.1</v>
      </c>
    </row>
    <row r="128" spans="1:20" s="155" customFormat="1" ht="73.5" customHeight="1">
      <c r="A128" s="99"/>
      <c r="B128" s="45" t="s">
        <v>608</v>
      </c>
      <c r="C128" s="186" t="s">
        <v>609</v>
      </c>
      <c r="D128" s="187" t="s">
        <v>145</v>
      </c>
      <c r="E128" s="187" t="s">
        <v>146</v>
      </c>
      <c r="F128" s="187" t="s">
        <v>308</v>
      </c>
      <c r="G128" s="187" t="s">
        <v>610</v>
      </c>
      <c r="H128" s="97"/>
      <c r="I128" s="107">
        <v>0</v>
      </c>
      <c r="J128" s="107">
        <v>0</v>
      </c>
      <c r="K128" s="107">
        <v>0</v>
      </c>
      <c r="L128" s="107">
        <v>0</v>
      </c>
      <c r="M128" s="107">
        <f>M129</f>
        <v>159.5</v>
      </c>
      <c r="N128" s="107">
        <f t="shared" ref="N128:O128" si="38">N129</f>
        <v>0</v>
      </c>
      <c r="O128" s="107">
        <f t="shared" si="38"/>
        <v>0</v>
      </c>
      <c r="P128" s="107">
        <f t="shared" si="37"/>
        <v>159.5</v>
      </c>
    </row>
    <row r="129" spans="1:16" s="155" customFormat="1" ht="97.5" customHeight="1">
      <c r="A129" s="109"/>
      <c r="B129" s="46" t="s">
        <v>154</v>
      </c>
      <c r="C129" s="188" t="s">
        <v>611</v>
      </c>
      <c r="D129" s="113" t="s">
        <v>145</v>
      </c>
      <c r="E129" s="73" t="s">
        <v>146</v>
      </c>
      <c r="F129" s="113" t="s">
        <v>308</v>
      </c>
      <c r="G129" s="113" t="s">
        <v>612</v>
      </c>
      <c r="H129" s="97" t="s">
        <v>138</v>
      </c>
      <c r="I129" s="107">
        <v>0</v>
      </c>
      <c r="J129" s="107">
        <v>0</v>
      </c>
      <c r="K129" s="107">
        <v>0</v>
      </c>
      <c r="L129" s="107">
        <v>0</v>
      </c>
      <c r="M129" s="107">
        <v>159.5</v>
      </c>
      <c r="N129" s="107">
        <v>0</v>
      </c>
      <c r="O129" s="107">
        <v>0</v>
      </c>
      <c r="P129" s="107">
        <f t="shared" si="37"/>
        <v>159.5</v>
      </c>
    </row>
    <row r="130" spans="1:16" s="155" customFormat="1" ht="24" customHeight="1">
      <c r="A130" s="271" t="s">
        <v>253</v>
      </c>
      <c r="B130" s="274" t="s">
        <v>254</v>
      </c>
      <c r="C130" s="275" t="s">
        <v>255</v>
      </c>
      <c r="D130" s="276" t="s">
        <v>145</v>
      </c>
      <c r="E130" s="279" t="s">
        <v>146</v>
      </c>
      <c r="F130" s="276" t="s">
        <v>184</v>
      </c>
      <c r="G130" s="276" t="s">
        <v>256</v>
      </c>
      <c r="H130" s="69" t="s">
        <v>153</v>
      </c>
      <c r="I130" s="107">
        <f>I131+I132+I133+I134</f>
        <v>6296.6</v>
      </c>
      <c r="J130" s="107">
        <f t="shared" ref="J130:P130" si="39">J131+J132+J133+J134</f>
        <v>6432.2</v>
      </c>
      <c r="K130" s="107">
        <f t="shared" si="39"/>
        <v>10666.858</v>
      </c>
      <c r="L130" s="107">
        <f t="shared" si="39"/>
        <v>11677.7</v>
      </c>
      <c r="M130" s="107">
        <f t="shared" si="39"/>
        <v>12825.099999999999</v>
      </c>
      <c r="N130" s="107">
        <f t="shared" si="39"/>
        <v>13274.5</v>
      </c>
      <c r="O130" s="107">
        <f t="shared" si="39"/>
        <v>13395.5</v>
      </c>
      <c r="P130" s="107">
        <f t="shared" si="39"/>
        <v>74568.457999999999</v>
      </c>
    </row>
    <row r="131" spans="1:16" s="155" customFormat="1" ht="25.5" customHeight="1">
      <c r="A131" s="272"/>
      <c r="B131" s="296"/>
      <c r="C131" s="298"/>
      <c r="D131" s="277"/>
      <c r="E131" s="280"/>
      <c r="F131" s="277"/>
      <c r="G131" s="277"/>
      <c r="H131" s="97" t="s">
        <v>138</v>
      </c>
      <c r="I131" s="107">
        <f>I136+I140+I142</f>
        <v>2518.5</v>
      </c>
      <c r="J131" s="107">
        <f>J136+J140+J142</f>
        <v>2260.1999999999998</v>
      </c>
      <c r="K131" s="107">
        <f>K136+K140</f>
        <v>6990.7579999999998</v>
      </c>
      <c r="L131" s="107">
        <f>L136+L140+L138</f>
        <v>5736.8</v>
      </c>
      <c r="M131" s="107">
        <f>M136+M140+M138+3052.2</f>
        <v>9041.5999999999985</v>
      </c>
      <c r="N131" s="107">
        <f>N136+N140+N138+3052.2</f>
        <v>9375.2000000000007</v>
      </c>
      <c r="O131" s="107">
        <f>O136+O140+O138+3052.2</f>
        <v>9375.2000000000007</v>
      </c>
      <c r="P131" s="107">
        <f>I131+J131+K131+L131+M131+N131+O131</f>
        <v>45298.258000000002</v>
      </c>
    </row>
    <row r="132" spans="1:16" s="155" customFormat="1" ht="29.25" customHeight="1">
      <c r="A132" s="272"/>
      <c r="B132" s="296"/>
      <c r="C132" s="298"/>
      <c r="D132" s="277"/>
      <c r="E132" s="280"/>
      <c r="F132" s="277"/>
      <c r="G132" s="277"/>
      <c r="H132" s="97" t="s">
        <v>251</v>
      </c>
      <c r="I132" s="107">
        <f>I143</f>
        <v>3778.1</v>
      </c>
      <c r="J132" s="107">
        <f t="shared" ref="J132:K132" si="40">J143</f>
        <v>4172</v>
      </c>
      <c r="K132" s="107">
        <f t="shared" si="40"/>
        <v>3676.1</v>
      </c>
      <c r="L132" s="107">
        <f>L143+L141</f>
        <v>5940.9</v>
      </c>
      <c r="M132" s="107">
        <f>M143+M141-3052.2</f>
        <v>3783.5</v>
      </c>
      <c r="N132" s="107">
        <f>N143+N141-3052.2</f>
        <v>3899.3</v>
      </c>
      <c r="O132" s="107">
        <f>O143+O141-3052.2</f>
        <v>4020.3</v>
      </c>
      <c r="P132" s="107">
        <f>I132+J132+K132+L132+M132+N132+O132</f>
        <v>29270.199999999997</v>
      </c>
    </row>
    <row r="133" spans="1:16" s="155" customFormat="1" ht="27.75" customHeight="1">
      <c r="A133" s="272"/>
      <c r="B133" s="296"/>
      <c r="C133" s="298"/>
      <c r="D133" s="277"/>
      <c r="E133" s="280"/>
      <c r="F133" s="277"/>
      <c r="G133" s="277"/>
      <c r="H133" s="97" t="s">
        <v>140</v>
      </c>
      <c r="I133" s="107">
        <v>0</v>
      </c>
      <c r="J133" s="107">
        <v>0</v>
      </c>
      <c r="K133" s="107">
        <v>0</v>
      </c>
      <c r="L133" s="107">
        <v>0</v>
      </c>
      <c r="M133" s="107">
        <v>0</v>
      </c>
      <c r="N133" s="107">
        <v>0</v>
      </c>
      <c r="O133" s="107">
        <v>0</v>
      </c>
      <c r="P133" s="107">
        <v>0</v>
      </c>
    </row>
    <row r="134" spans="1:16" s="155" customFormat="1" ht="23.25" customHeight="1">
      <c r="A134" s="273"/>
      <c r="B134" s="297"/>
      <c r="C134" s="299"/>
      <c r="D134" s="278"/>
      <c r="E134" s="281"/>
      <c r="F134" s="278"/>
      <c r="G134" s="278"/>
      <c r="H134" s="97" t="s">
        <v>141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07">
        <v>0</v>
      </c>
    </row>
    <row r="135" spans="1:16" s="155" customFormat="1" ht="45" customHeight="1">
      <c r="A135" s="109" t="s">
        <v>257</v>
      </c>
      <c r="B135" s="45" t="s">
        <v>258</v>
      </c>
      <c r="C135" s="128" t="s">
        <v>259</v>
      </c>
      <c r="D135" s="113" t="s">
        <v>145</v>
      </c>
      <c r="E135" s="73" t="s">
        <v>146</v>
      </c>
      <c r="F135" s="113" t="s">
        <v>184</v>
      </c>
      <c r="G135" s="113" t="s">
        <v>260</v>
      </c>
      <c r="H135" s="97" t="s">
        <v>153</v>
      </c>
      <c r="I135" s="107">
        <f>I136</f>
        <v>0</v>
      </c>
      <c r="J135" s="107">
        <f t="shared" ref="J135:P135" si="41">J136</f>
        <v>0</v>
      </c>
      <c r="K135" s="108">
        <f t="shared" si="41"/>
        <v>4352.5280000000002</v>
      </c>
      <c r="L135" s="107">
        <f t="shared" si="41"/>
        <v>0</v>
      </c>
      <c r="M135" s="107">
        <f>M137</f>
        <v>5989.4</v>
      </c>
      <c r="N135" s="107">
        <f t="shared" ref="N135:O135" si="42">N137</f>
        <v>6323</v>
      </c>
      <c r="O135" s="107">
        <f t="shared" si="42"/>
        <v>6323</v>
      </c>
      <c r="P135" s="107">
        <f t="shared" si="41"/>
        <v>4352.5280000000002</v>
      </c>
    </row>
    <row r="136" spans="1:16" s="155" customFormat="1" ht="44.25" customHeight="1">
      <c r="A136" s="109"/>
      <c r="B136" s="46" t="s">
        <v>154</v>
      </c>
      <c r="C136" s="112" t="s">
        <v>261</v>
      </c>
      <c r="D136" s="113" t="s">
        <v>145</v>
      </c>
      <c r="E136" s="73" t="s">
        <v>146</v>
      </c>
      <c r="F136" s="113" t="s">
        <v>184</v>
      </c>
      <c r="G136" s="113" t="s">
        <v>262</v>
      </c>
      <c r="H136" s="97" t="s">
        <v>138</v>
      </c>
      <c r="I136" s="107">
        <v>0</v>
      </c>
      <c r="J136" s="107">
        <v>0</v>
      </c>
      <c r="K136" s="108">
        <f>4001.777+350.751</f>
        <v>4352.5280000000002</v>
      </c>
      <c r="L136" s="107">
        <v>0</v>
      </c>
      <c r="M136" s="107">
        <v>0</v>
      </c>
      <c r="N136" s="107">
        <v>0</v>
      </c>
      <c r="O136" s="107">
        <v>0</v>
      </c>
      <c r="P136" s="107">
        <f>SUM(I136:O136)</f>
        <v>4352.5280000000002</v>
      </c>
    </row>
    <row r="137" spans="1:16" s="155" customFormat="1" ht="57" customHeight="1">
      <c r="A137" s="109"/>
      <c r="B137" s="46"/>
      <c r="C137" s="128" t="s">
        <v>613</v>
      </c>
      <c r="D137" s="113" t="s">
        <v>145</v>
      </c>
      <c r="E137" s="73" t="s">
        <v>146</v>
      </c>
      <c r="F137" s="113" t="s">
        <v>184</v>
      </c>
      <c r="G137" s="113" t="s">
        <v>614</v>
      </c>
      <c r="H137" s="97" t="s">
        <v>138</v>
      </c>
      <c r="I137" s="107">
        <v>0</v>
      </c>
      <c r="J137" s="107">
        <v>0</v>
      </c>
      <c r="K137" s="108">
        <v>0</v>
      </c>
      <c r="L137" s="107">
        <f>L138</f>
        <v>5736.8</v>
      </c>
      <c r="M137" s="107">
        <f t="shared" ref="M137:O137" si="43">M138</f>
        <v>5989.4</v>
      </c>
      <c r="N137" s="107">
        <f t="shared" si="43"/>
        <v>6323</v>
      </c>
      <c r="O137" s="107">
        <f t="shared" si="43"/>
        <v>6323</v>
      </c>
      <c r="P137" s="107">
        <f t="shared" ref="P137:P138" si="44">SUM(I137:O137)</f>
        <v>24372.2</v>
      </c>
    </row>
    <row r="138" spans="1:16" s="155" customFormat="1" ht="57" customHeight="1">
      <c r="A138" s="109"/>
      <c r="B138" s="46"/>
      <c r="C138" s="112" t="s">
        <v>615</v>
      </c>
      <c r="D138" s="113" t="s">
        <v>145</v>
      </c>
      <c r="E138" s="73" t="s">
        <v>146</v>
      </c>
      <c r="F138" s="113" t="s">
        <v>184</v>
      </c>
      <c r="G138" s="113" t="s">
        <v>616</v>
      </c>
      <c r="H138" s="97" t="s">
        <v>138</v>
      </c>
      <c r="I138" s="107">
        <v>0</v>
      </c>
      <c r="J138" s="107">
        <v>0</v>
      </c>
      <c r="K138" s="108">
        <v>0</v>
      </c>
      <c r="L138" s="107">
        <v>5736.8</v>
      </c>
      <c r="M138" s="107">
        <v>5989.4</v>
      </c>
      <c r="N138" s="107">
        <v>6323</v>
      </c>
      <c r="O138" s="107">
        <v>6323</v>
      </c>
      <c r="P138" s="107">
        <f t="shared" si="44"/>
        <v>24372.2</v>
      </c>
    </row>
    <row r="139" spans="1:16" s="155" customFormat="1" ht="56.25" customHeight="1">
      <c r="A139" s="109" t="s">
        <v>263</v>
      </c>
      <c r="B139" s="45" t="s">
        <v>264</v>
      </c>
      <c r="C139" s="128" t="s">
        <v>265</v>
      </c>
      <c r="D139" s="113" t="s">
        <v>145</v>
      </c>
      <c r="E139" s="73" t="s">
        <v>146</v>
      </c>
      <c r="F139" s="113" t="s">
        <v>184</v>
      </c>
      <c r="G139" s="113" t="s">
        <v>266</v>
      </c>
      <c r="H139" s="97" t="s">
        <v>153</v>
      </c>
      <c r="I139" s="107">
        <f>I140+I143+I142</f>
        <v>6296.6</v>
      </c>
      <c r="J139" s="107">
        <f t="shared" ref="J139" si="45">J140+J143+J142</f>
        <v>6432.2</v>
      </c>
      <c r="K139" s="108">
        <f>K140+K143+K142</f>
        <v>6314.33</v>
      </c>
      <c r="L139" s="107">
        <f>L140+L143</f>
        <v>0</v>
      </c>
      <c r="M139" s="107">
        <f>M140+M141+M142+M143</f>
        <v>6835.7</v>
      </c>
      <c r="N139" s="107">
        <f t="shared" ref="N139:O139" si="46">N140+N141+N142+N143</f>
        <v>6951.5</v>
      </c>
      <c r="O139" s="107">
        <f t="shared" si="46"/>
        <v>7072.5</v>
      </c>
      <c r="P139" s="107">
        <f>SUM(I139:O139)</f>
        <v>39902.83</v>
      </c>
    </row>
    <row r="140" spans="1:16" s="155" customFormat="1" ht="69.75" customHeight="1">
      <c r="A140" s="109"/>
      <c r="B140" s="46" t="s">
        <v>154</v>
      </c>
      <c r="C140" s="112" t="s">
        <v>267</v>
      </c>
      <c r="D140" s="113" t="s">
        <v>145</v>
      </c>
      <c r="E140" s="73" t="s">
        <v>146</v>
      </c>
      <c r="F140" s="113" t="s">
        <v>184</v>
      </c>
      <c r="G140" s="113" t="s">
        <v>268</v>
      </c>
      <c r="H140" s="97" t="s">
        <v>138</v>
      </c>
      <c r="I140" s="107">
        <v>2190.5</v>
      </c>
      <c r="J140" s="107">
        <v>2247.6999999999998</v>
      </c>
      <c r="K140" s="108">
        <f>2120.489+517.741</f>
        <v>2638.23</v>
      </c>
      <c r="L140" s="107">
        <v>0</v>
      </c>
      <c r="M140" s="107">
        <v>0</v>
      </c>
      <c r="N140" s="107">
        <v>0</v>
      </c>
      <c r="O140" s="107">
        <f t="shared" ref="O140:O142" si="47">N140</f>
        <v>0</v>
      </c>
      <c r="P140" s="107">
        <f t="shared" ref="P140:P143" si="48">SUM(I140:O140)</f>
        <v>7076.43</v>
      </c>
    </row>
    <row r="141" spans="1:16" s="155" customFormat="1" ht="87.75" customHeight="1">
      <c r="A141" s="109"/>
      <c r="B141" s="46" t="s">
        <v>154</v>
      </c>
      <c r="C141" s="112" t="s">
        <v>617</v>
      </c>
      <c r="D141" s="113" t="s">
        <v>145</v>
      </c>
      <c r="E141" s="73" t="s">
        <v>146</v>
      </c>
      <c r="F141" s="113" t="s">
        <v>184</v>
      </c>
      <c r="G141" s="113" t="s">
        <v>268</v>
      </c>
      <c r="H141" s="97" t="s">
        <v>138</v>
      </c>
      <c r="I141" s="107">
        <v>0</v>
      </c>
      <c r="J141" s="107">
        <v>0</v>
      </c>
      <c r="K141" s="108">
        <v>0</v>
      </c>
      <c r="L141" s="107">
        <v>5940.9</v>
      </c>
      <c r="M141" s="107">
        <v>6835.7</v>
      </c>
      <c r="N141" s="107">
        <v>6951.5</v>
      </c>
      <c r="O141" s="107">
        <v>7072.5</v>
      </c>
      <c r="P141" s="107">
        <f t="shared" ref="P141" si="49">SUM(I141:O141)</f>
        <v>26800.6</v>
      </c>
    </row>
    <row r="142" spans="1:16" s="155" customFormat="1" ht="56.25" customHeight="1">
      <c r="A142" s="109"/>
      <c r="B142" s="46" t="s">
        <v>154</v>
      </c>
      <c r="C142" s="112" t="s">
        <v>438</v>
      </c>
      <c r="D142" s="113" t="s">
        <v>145</v>
      </c>
      <c r="E142" s="73" t="s">
        <v>146</v>
      </c>
      <c r="F142" s="113" t="s">
        <v>184</v>
      </c>
      <c r="G142" s="113" t="s">
        <v>439</v>
      </c>
      <c r="H142" s="97" t="s">
        <v>138</v>
      </c>
      <c r="I142" s="107">
        <v>328</v>
      </c>
      <c r="J142" s="107">
        <v>12.5</v>
      </c>
      <c r="K142" s="107">
        <v>0</v>
      </c>
      <c r="L142" s="107">
        <v>0</v>
      </c>
      <c r="M142" s="107">
        <v>0</v>
      </c>
      <c r="N142" s="107">
        <v>0</v>
      </c>
      <c r="O142" s="107">
        <f t="shared" si="47"/>
        <v>0</v>
      </c>
      <c r="P142" s="107">
        <f t="shared" si="48"/>
        <v>340.5</v>
      </c>
    </row>
    <row r="143" spans="1:16" s="155" customFormat="1" ht="75.75" customHeight="1">
      <c r="A143" s="109"/>
      <c r="B143" s="46" t="s">
        <v>154</v>
      </c>
      <c r="C143" s="112" t="s">
        <v>269</v>
      </c>
      <c r="D143" s="113" t="s">
        <v>145</v>
      </c>
      <c r="E143" s="73" t="s">
        <v>146</v>
      </c>
      <c r="F143" s="113" t="s">
        <v>184</v>
      </c>
      <c r="G143" s="113" t="s">
        <v>270</v>
      </c>
      <c r="H143" s="97" t="s">
        <v>139</v>
      </c>
      <c r="I143" s="107">
        <v>3778.1</v>
      </c>
      <c r="J143" s="107">
        <v>4172</v>
      </c>
      <c r="K143" s="107">
        <f>3017.732+658.368</f>
        <v>3676.1</v>
      </c>
      <c r="L143" s="107">
        <v>0</v>
      </c>
      <c r="M143" s="107">
        <v>0</v>
      </c>
      <c r="N143" s="107">
        <v>0</v>
      </c>
      <c r="O143" s="107">
        <v>0</v>
      </c>
      <c r="P143" s="107">
        <f t="shared" si="48"/>
        <v>11626.2</v>
      </c>
    </row>
    <row r="144" spans="1:16" s="155" customFormat="1" ht="24" customHeight="1">
      <c r="A144" s="271" t="s">
        <v>271</v>
      </c>
      <c r="B144" s="274" t="s">
        <v>272</v>
      </c>
      <c r="C144" s="275" t="s">
        <v>273</v>
      </c>
      <c r="D144" s="276" t="s">
        <v>145</v>
      </c>
      <c r="E144" s="279" t="s">
        <v>146</v>
      </c>
      <c r="F144" s="276" t="s">
        <v>184</v>
      </c>
      <c r="G144" s="276" t="s">
        <v>274</v>
      </c>
      <c r="H144" s="69" t="s">
        <v>153</v>
      </c>
      <c r="I144" s="107">
        <f>I145+I146+I147+I148</f>
        <v>736</v>
      </c>
      <c r="J144" s="107">
        <f t="shared" ref="J144:N144" si="50">J145+J146+J147+J148</f>
        <v>1310.5</v>
      </c>
      <c r="K144" s="107">
        <f>K145+K146+K147+K148</f>
        <v>3041.752</v>
      </c>
      <c r="L144" s="107">
        <f>L145+L146+L147+L148</f>
        <v>6766.0999999999995</v>
      </c>
      <c r="M144" s="107">
        <f t="shared" si="50"/>
        <v>8351.5</v>
      </c>
      <c r="N144" s="107">
        <f t="shared" si="50"/>
        <v>7268</v>
      </c>
      <c r="O144" s="107">
        <v>7268</v>
      </c>
      <c r="P144" s="107">
        <f>I144+J144+K144+L144+M144+N144+O144</f>
        <v>34741.851999999999</v>
      </c>
    </row>
    <row r="145" spans="1:16" s="155" customFormat="1" ht="25.5" customHeight="1">
      <c r="A145" s="272"/>
      <c r="B145" s="272"/>
      <c r="C145" s="272"/>
      <c r="D145" s="277"/>
      <c r="E145" s="280"/>
      <c r="F145" s="277"/>
      <c r="G145" s="277"/>
      <c r="H145" s="97" t="s">
        <v>138</v>
      </c>
      <c r="I145" s="107">
        <f>I150+I153+I155</f>
        <v>736</v>
      </c>
      <c r="J145" s="107">
        <f t="shared" ref="J145" si="51">J150+J153+J155</f>
        <v>1310.5</v>
      </c>
      <c r="K145" s="107">
        <f>K150+K153+K155</f>
        <v>3041.752</v>
      </c>
      <c r="L145" s="107">
        <f>L150+L153+L155+L151</f>
        <v>6766.0999999999995</v>
      </c>
      <c r="M145" s="107">
        <f>M150+M153+M155+M151</f>
        <v>8351.5</v>
      </c>
      <c r="N145" s="107">
        <f t="shared" ref="N145" si="52">N150+N153+N155+N151</f>
        <v>7268</v>
      </c>
      <c r="O145" s="107">
        <v>7268</v>
      </c>
      <c r="P145" s="107">
        <f>I145+J145+K145+L145+M145+N145+O145</f>
        <v>34741.851999999999</v>
      </c>
    </row>
    <row r="146" spans="1:16" s="155" customFormat="1" ht="29.25" customHeight="1">
      <c r="A146" s="272"/>
      <c r="B146" s="272"/>
      <c r="C146" s="272"/>
      <c r="D146" s="277"/>
      <c r="E146" s="280"/>
      <c r="F146" s="277"/>
      <c r="G146" s="277"/>
      <c r="H146" s="97" t="s">
        <v>251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07">
        <v>0</v>
      </c>
    </row>
    <row r="147" spans="1:16" s="155" customFormat="1" ht="27.75" customHeight="1">
      <c r="A147" s="272"/>
      <c r="B147" s="272"/>
      <c r="C147" s="272"/>
      <c r="D147" s="277"/>
      <c r="E147" s="280"/>
      <c r="F147" s="277"/>
      <c r="G147" s="277"/>
      <c r="H147" s="97" t="s">
        <v>140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07">
        <v>0</v>
      </c>
    </row>
    <row r="148" spans="1:16" s="155" customFormat="1" ht="23.25" customHeight="1">
      <c r="A148" s="273"/>
      <c r="B148" s="273"/>
      <c r="C148" s="273"/>
      <c r="D148" s="278"/>
      <c r="E148" s="281"/>
      <c r="F148" s="278"/>
      <c r="G148" s="278"/>
      <c r="H148" s="97" t="s">
        <v>141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</row>
    <row r="149" spans="1:16" s="155" customFormat="1" ht="68.25" customHeight="1">
      <c r="A149" s="109" t="s">
        <v>275</v>
      </c>
      <c r="B149" s="45" t="s">
        <v>276</v>
      </c>
      <c r="C149" s="128" t="s">
        <v>277</v>
      </c>
      <c r="D149" s="113" t="s">
        <v>145</v>
      </c>
      <c r="E149" s="73" t="s">
        <v>146</v>
      </c>
      <c r="F149" s="113" t="s">
        <v>184</v>
      </c>
      <c r="G149" s="113" t="s">
        <v>278</v>
      </c>
      <c r="H149" s="97" t="s">
        <v>153</v>
      </c>
      <c r="I149" s="107">
        <f>I150</f>
        <v>0</v>
      </c>
      <c r="J149" s="107">
        <f t="shared" ref="J149:L149" si="53">J150</f>
        <v>0</v>
      </c>
      <c r="K149" s="108">
        <f t="shared" si="53"/>
        <v>2692.3330000000001</v>
      </c>
      <c r="L149" s="107">
        <f t="shared" si="53"/>
        <v>0</v>
      </c>
      <c r="M149" s="107">
        <f>M150+M151</f>
        <v>6058.5</v>
      </c>
      <c r="N149" s="107">
        <f t="shared" ref="N149:O149" si="54">N150+N151</f>
        <v>7268</v>
      </c>
      <c r="O149" s="107">
        <f t="shared" si="54"/>
        <v>7268</v>
      </c>
      <c r="P149" s="107">
        <f>I149+J149+K149+L149+M149+N149+O149</f>
        <v>23286.832999999999</v>
      </c>
    </row>
    <row r="150" spans="1:16" s="155" customFormat="1" ht="41.25" customHeight="1">
      <c r="A150" s="109"/>
      <c r="B150" s="46" t="s">
        <v>154</v>
      </c>
      <c r="C150" s="112" t="s">
        <v>277</v>
      </c>
      <c r="D150" s="113" t="s">
        <v>145</v>
      </c>
      <c r="E150" s="73" t="s">
        <v>146</v>
      </c>
      <c r="F150" s="113" t="s">
        <v>184</v>
      </c>
      <c r="G150" s="113" t="s">
        <v>279</v>
      </c>
      <c r="H150" s="97" t="s">
        <v>138</v>
      </c>
      <c r="I150" s="107">
        <v>0</v>
      </c>
      <c r="J150" s="107">
        <v>0</v>
      </c>
      <c r="K150" s="107">
        <f>2518.753+173.58</f>
        <v>2692.3330000000001</v>
      </c>
      <c r="L150" s="107">
        <v>0</v>
      </c>
      <c r="M150" s="107">
        <v>0</v>
      </c>
      <c r="N150" s="107">
        <v>0</v>
      </c>
      <c r="O150" s="107">
        <v>0</v>
      </c>
      <c r="P150" s="107">
        <f t="shared" ref="P150:P155" si="55">SUM(I150:O150)</f>
        <v>2692.3330000000001</v>
      </c>
    </row>
    <row r="151" spans="1:16" s="155" customFormat="1" ht="41.25" customHeight="1">
      <c r="A151" s="109"/>
      <c r="B151" s="46"/>
      <c r="C151" s="112" t="s">
        <v>618</v>
      </c>
      <c r="D151" s="113" t="s">
        <v>145</v>
      </c>
      <c r="E151" s="73" t="s">
        <v>146</v>
      </c>
      <c r="F151" s="113" t="s">
        <v>184</v>
      </c>
      <c r="G151" s="113" t="s">
        <v>619</v>
      </c>
      <c r="H151" s="97" t="s">
        <v>138</v>
      </c>
      <c r="I151" s="107">
        <v>0</v>
      </c>
      <c r="J151" s="107">
        <v>0</v>
      </c>
      <c r="K151" s="107">
        <v>0</v>
      </c>
      <c r="L151" s="107">
        <v>5835.9</v>
      </c>
      <c r="M151" s="107">
        <v>6058.5</v>
      </c>
      <c r="N151" s="107">
        <v>7268</v>
      </c>
      <c r="O151" s="107">
        <v>7268</v>
      </c>
      <c r="P151" s="107">
        <f t="shared" si="55"/>
        <v>26430.400000000001</v>
      </c>
    </row>
    <row r="152" spans="1:16" s="155" customFormat="1" ht="68.25" customHeight="1">
      <c r="A152" s="109" t="s">
        <v>280</v>
      </c>
      <c r="B152" s="45" t="s">
        <v>281</v>
      </c>
      <c r="C152" s="128" t="s">
        <v>282</v>
      </c>
      <c r="D152" s="113" t="s">
        <v>145</v>
      </c>
      <c r="E152" s="73" t="s">
        <v>146</v>
      </c>
      <c r="F152" s="113" t="s">
        <v>184</v>
      </c>
      <c r="G152" s="113" t="s">
        <v>283</v>
      </c>
      <c r="H152" s="97" t="s">
        <v>153</v>
      </c>
      <c r="I152" s="107">
        <f>I153</f>
        <v>736</v>
      </c>
      <c r="J152" s="107">
        <f t="shared" ref="J152:N152" si="56">J153</f>
        <v>1310.5</v>
      </c>
      <c r="K152" s="108">
        <f t="shared" si="56"/>
        <v>349.41899999999998</v>
      </c>
      <c r="L152" s="107">
        <f t="shared" si="56"/>
        <v>930.2</v>
      </c>
      <c r="M152" s="107">
        <f t="shared" si="56"/>
        <v>2293</v>
      </c>
      <c r="N152" s="107">
        <f t="shared" si="56"/>
        <v>0</v>
      </c>
      <c r="O152" s="107">
        <v>0</v>
      </c>
      <c r="P152" s="107">
        <f t="shared" si="55"/>
        <v>5619.1189999999997</v>
      </c>
    </row>
    <row r="153" spans="1:16" s="155" customFormat="1" ht="48.75" customHeight="1">
      <c r="A153" s="109"/>
      <c r="B153" s="46" t="s">
        <v>154</v>
      </c>
      <c r="C153" s="112" t="s">
        <v>284</v>
      </c>
      <c r="D153" s="113" t="s">
        <v>145</v>
      </c>
      <c r="E153" s="73" t="s">
        <v>146</v>
      </c>
      <c r="F153" s="113" t="s">
        <v>184</v>
      </c>
      <c r="G153" s="113" t="s">
        <v>285</v>
      </c>
      <c r="H153" s="97" t="s">
        <v>138</v>
      </c>
      <c r="I153" s="107">
        <v>736</v>
      </c>
      <c r="J153" s="107">
        <v>1310.5</v>
      </c>
      <c r="K153" s="108">
        <f>328.002+21.417</f>
        <v>349.41899999999998</v>
      </c>
      <c r="L153" s="107">
        <v>930.2</v>
      </c>
      <c r="M153" s="107">
        <v>2293</v>
      </c>
      <c r="N153" s="107">
        <v>0</v>
      </c>
      <c r="O153" s="107">
        <v>0</v>
      </c>
      <c r="P153" s="107">
        <f t="shared" si="55"/>
        <v>5619.1189999999997</v>
      </c>
    </row>
    <row r="154" spans="1:16" s="155" customFormat="1" ht="55.5" customHeight="1">
      <c r="A154" s="109" t="s">
        <v>286</v>
      </c>
      <c r="B154" s="45" t="s">
        <v>287</v>
      </c>
      <c r="C154" s="128" t="s">
        <v>288</v>
      </c>
      <c r="D154" s="113" t="s">
        <v>145</v>
      </c>
      <c r="E154" s="73" t="s">
        <v>146</v>
      </c>
      <c r="F154" s="113" t="s">
        <v>184</v>
      </c>
      <c r="G154" s="113" t="s">
        <v>289</v>
      </c>
      <c r="H154" s="97" t="s">
        <v>153</v>
      </c>
      <c r="I154" s="107">
        <f>I155</f>
        <v>0</v>
      </c>
      <c r="J154" s="107">
        <f t="shared" ref="J154:O154" si="57">J155</f>
        <v>0</v>
      </c>
      <c r="K154" s="108">
        <f t="shared" si="57"/>
        <v>0</v>
      </c>
      <c r="L154" s="107">
        <f t="shared" si="57"/>
        <v>0</v>
      </c>
      <c r="M154" s="107">
        <f t="shared" si="57"/>
        <v>0</v>
      </c>
      <c r="N154" s="107">
        <f t="shared" si="57"/>
        <v>0</v>
      </c>
      <c r="O154" s="107">
        <f t="shared" si="57"/>
        <v>0</v>
      </c>
      <c r="P154" s="107">
        <f t="shared" si="55"/>
        <v>0</v>
      </c>
    </row>
    <row r="155" spans="1:16" s="155" customFormat="1" ht="48.75" customHeight="1">
      <c r="A155" s="109"/>
      <c r="B155" s="46" t="s">
        <v>154</v>
      </c>
      <c r="C155" s="112" t="s">
        <v>290</v>
      </c>
      <c r="D155" s="113" t="s">
        <v>145</v>
      </c>
      <c r="E155" s="73" t="s">
        <v>146</v>
      </c>
      <c r="F155" s="113" t="s">
        <v>184</v>
      </c>
      <c r="G155" s="113" t="s">
        <v>291</v>
      </c>
      <c r="H155" s="97" t="s">
        <v>138</v>
      </c>
      <c r="I155" s="107">
        <v>0</v>
      </c>
      <c r="J155" s="107">
        <v>0</v>
      </c>
      <c r="K155" s="108">
        <v>0</v>
      </c>
      <c r="L155" s="107">
        <v>0</v>
      </c>
      <c r="M155" s="107">
        <v>0</v>
      </c>
      <c r="N155" s="107">
        <v>0</v>
      </c>
      <c r="O155" s="107">
        <v>0</v>
      </c>
      <c r="P155" s="107">
        <f t="shared" si="55"/>
        <v>0</v>
      </c>
    </row>
    <row r="156" spans="1:16" s="155" customFormat="1" ht="24" customHeight="1">
      <c r="A156" s="271" t="s">
        <v>292</v>
      </c>
      <c r="B156" s="274" t="s">
        <v>293</v>
      </c>
      <c r="C156" s="275" t="s">
        <v>294</v>
      </c>
      <c r="D156" s="276" t="s">
        <v>145</v>
      </c>
      <c r="E156" s="279" t="s">
        <v>146</v>
      </c>
      <c r="F156" s="276" t="s">
        <v>184</v>
      </c>
      <c r="G156" s="276" t="s">
        <v>295</v>
      </c>
      <c r="H156" s="69" t="s">
        <v>153</v>
      </c>
      <c r="I156" s="107">
        <f>I157+I158+I159+I160</f>
        <v>10549.9</v>
      </c>
      <c r="J156" s="107">
        <f t="shared" ref="J156:N156" si="58">J157+J158+J159+J160</f>
        <v>2756.2</v>
      </c>
      <c r="K156" s="107">
        <f t="shared" si="58"/>
        <v>2334.34</v>
      </c>
      <c r="L156" s="107">
        <f>L157+L158+L159+L160</f>
        <v>5545.9</v>
      </c>
      <c r="M156" s="107">
        <f t="shared" si="58"/>
        <v>1336.4</v>
      </c>
      <c r="N156" s="107">
        <f t="shared" si="58"/>
        <v>0</v>
      </c>
      <c r="O156" s="107">
        <v>0</v>
      </c>
      <c r="P156" s="107">
        <f>I156+J156+K156+L156+M156+N156+O156</f>
        <v>22522.739999999998</v>
      </c>
    </row>
    <row r="157" spans="1:16" s="155" customFormat="1" ht="25.5" customHeight="1">
      <c r="A157" s="272"/>
      <c r="B157" s="272"/>
      <c r="C157" s="272"/>
      <c r="D157" s="277"/>
      <c r="E157" s="280"/>
      <c r="F157" s="277"/>
      <c r="G157" s="277"/>
      <c r="H157" s="97" t="s">
        <v>138</v>
      </c>
      <c r="I157" s="107">
        <f>I162+I164</f>
        <v>6637.9</v>
      </c>
      <c r="J157" s="107">
        <f t="shared" ref="J157:K157" si="59">J162+J164</f>
        <v>2756.2</v>
      </c>
      <c r="K157" s="107">
        <f t="shared" si="59"/>
        <v>2334.34</v>
      </c>
      <c r="L157" s="107">
        <f>L161</f>
        <v>5545.9</v>
      </c>
      <c r="M157" s="107">
        <f t="shared" ref="M157:N157" si="60">M161</f>
        <v>1336.4</v>
      </c>
      <c r="N157" s="107">
        <f t="shared" si="60"/>
        <v>0</v>
      </c>
      <c r="O157" s="107">
        <v>0</v>
      </c>
      <c r="P157" s="107">
        <f t="shared" ref="P157:P160" si="61">I157+J157+K157+L157+M157+N157+O157</f>
        <v>18610.739999999998</v>
      </c>
    </row>
    <row r="158" spans="1:16" s="155" customFormat="1" ht="29.25" customHeight="1">
      <c r="A158" s="272"/>
      <c r="B158" s="272"/>
      <c r="C158" s="272"/>
      <c r="D158" s="277"/>
      <c r="E158" s="280"/>
      <c r="F158" s="277"/>
      <c r="G158" s="277"/>
      <c r="H158" s="97" t="s">
        <v>251</v>
      </c>
      <c r="I158" s="107">
        <f>I166+I167</f>
        <v>3912</v>
      </c>
      <c r="J158" s="107">
        <f t="shared" ref="J158:O158" si="62">J166+J167</f>
        <v>0</v>
      </c>
      <c r="K158" s="107">
        <f t="shared" si="62"/>
        <v>0</v>
      </c>
      <c r="L158" s="107">
        <f t="shared" si="62"/>
        <v>0</v>
      </c>
      <c r="M158" s="107">
        <f t="shared" si="62"/>
        <v>0</v>
      </c>
      <c r="N158" s="107">
        <f t="shared" si="62"/>
        <v>0</v>
      </c>
      <c r="O158" s="107">
        <f t="shared" si="62"/>
        <v>0</v>
      </c>
      <c r="P158" s="107">
        <f t="shared" si="61"/>
        <v>3912</v>
      </c>
    </row>
    <row r="159" spans="1:16" s="155" customFormat="1" ht="27.75" customHeight="1">
      <c r="A159" s="272"/>
      <c r="B159" s="272"/>
      <c r="C159" s="272"/>
      <c r="D159" s="277"/>
      <c r="E159" s="280"/>
      <c r="F159" s="277"/>
      <c r="G159" s="277"/>
      <c r="H159" s="97" t="s">
        <v>140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07">
        <f t="shared" si="61"/>
        <v>0</v>
      </c>
    </row>
    <row r="160" spans="1:16" s="155" customFormat="1" ht="23.25" customHeight="1">
      <c r="A160" s="273"/>
      <c r="B160" s="273"/>
      <c r="C160" s="273"/>
      <c r="D160" s="278"/>
      <c r="E160" s="281"/>
      <c r="F160" s="278"/>
      <c r="G160" s="278"/>
      <c r="H160" s="97" t="s">
        <v>141</v>
      </c>
      <c r="I160" s="107">
        <v>0</v>
      </c>
      <c r="J160" s="107">
        <v>0</v>
      </c>
      <c r="K160" s="107">
        <v>0</v>
      </c>
      <c r="L160" s="107">
        <v>0</v>
      </c>
      <c r="M160" s="107">
        <v>0</v>
      </c>
      <c r="N160" s="107">
        <v>0</v>
      </c>
      <c r="O160" s="107">
        <v>0</v>
      </c>
      <c r="P160" s="107">
        <f t="shared" si="61"/>
        <v>0</v>
      </c>
    </row>
    <row r="161" spans="1:17" s="155" customFormat="1" ht="81" customHeight="1">
      <c r="A161" s="109" t="s">
        <v>296</v>
      </c>
      <c r="B161" s="45" t="s">
        <v>297</v>
      </c>
      <c r="C161" s="128" t="s">
        <v>294</v>
      </c>
      <c r="D161" s="113" t="s">
        <v>146</v>
      </c>
      <c r="E161" s="73" t="s">
        <v>146</v>
      </c>
      <c r="F161" s="113" t="s">
        <v>184</v>
      </c>
      <c r="G161" s="113" t="s">
        <v>620</v>
      </c>
      <c r="H161" s="97" t="s">
        <v>153</v>
      </c>
      <c r="I161" s="107">
        <f>I162+I164+I166+I167</f>
        <v>10549.899999999998</v>
      </c>
      <c r="J161" s="107">
        <f t="shared" ref="J161" si="63">J162+J164+J166+J167</f>
        <v>2756.2</v>
      </c>
      <c r="K161" s="107">
        <f>K162+K164+K166+K167</f>
        <v>2334.34</v>
      </c>
      <c r="L161" s="107">
        <f>L163+L165</f>
        <v>5545.9</v>
      </c>
      <c r="M161" s="107">
        <f t="shared" ref="M161:N161" si="64">M163+M165</f>
        <v>1336.4</v>
      </c>
      <c r="N161" s="107">
        <f t="shared" si="64"/>
        <v>0</v>
      </c>
      <c r="O161" s="107">
        <v>0</v>
      </c>
      <c r="P161" s="107">
        <f>I161+J161+K161+L161+M161+N161+O161</f>
        <v>22522.739999999998</v>
      </c>
    </row>
    <row r="162" spans="1:17" s="155" customFormat="1" ht="75" customHeight="1">
      <c r="A162" s="109"/>
      <c r="B162" s="46" t="s">
        <v>154</v>
      </c>
      <c r="C162" s="45" t="s">
        <v>440</v>
      </c>
      <c r="D162" s="113" t="s">
        <v>145</v>
      </c>
      <c r="E162" s="73" t="s">
        <v>146</v>
      </c>
      <c r="F162" s="113" t="s">
        <v>147</v>
      </c>
      <c r="G162" s="113" t="s">
        <v>299</v>
      </c>
      <c r="H162" s="97" t="s">
        <v>138</v>
      </c>
      <c r="I162" s="107">
        <v>3019.6</v>
      </c>
      <c r="J162" s="107">
        <v>681.2</v>
      </c>
      <c r="K162" s="108">
        <f>586.427+52.828</f>
        <v>639.255</v>
      </c>
      <c r="L162" s="107">
        <v>0</v>
      </c>
      <c r="M162" s="107">
        <v>0</v>
      </c>
      <c r="N162" s="107">
        <f>M162</f>
        <v>0</v>
      </c>
      <c r="O162" s="107">
        <f>N162</f>
        <v>0</v>
      </c>
      <c r="P162" s="107">
        <f>SUM(I162:O162)</f>
        <v>4340.0550000000003</v>
      </c>
    </row>
    <row r="163" spans="1:17" s="155" customFormat="1" ht="75" customHeight="1">
      <c r="A163" s="109"/>
      <c r="B163" s="46" t="s">
        <v>154</v>
      </c>
      <c r="C163" s="45" t="s">
        <v>621</v>
      </c>
      <c r="D163" s="113" t="s">
        <v>145</v>
      </c>
      <c r="E163" s="73" t="s">
        <v>146</v>
      </c>
      <c r="F163" s="113" t="s">
        <v>147</v>
      </c>
      <c r="G163" s="113" t="s">
        <v>622</v>
      </c>
      <c r="H163" s="97" t="s">
        <v>138</v>
      </c>
      <c r="I163" s="107">
        <v>0</v>
      </c>
      <c r="J163" s="107">
        <v>0</v>
      </c>
      <c r="K163" s="108">
        <v>0</v>
      </c>
      <c r="L163" s="107">
        <v>1420.2</v>
      </c>
      <c r="M163" s="107">
        <v>442.8</v>
      </c>
      <c r="N163" s="107">
        <v>0</v>
      </c>
      <c r="O163" s="107">
        <v>0</v>
      </c>
      <c r="P163" s="107">
        <f>I163+J163+K163+L163+M163+N163+O163</f>
        <v>1863</v>
      </c>
    </row>
    <row r="164" spans="1:17" s="155" customFormat="1" ht="81.75" customHeight="1">
      <c r="A164" s="109"/>
      <c r="B164" s="46" t="s">
        <v>154</v>
      </c>
      <c r="C164" s="45" t="s">
        <v>440</v>
      </c>
      <c r="D164" s="113" t="s">
        <v>145</v>
      </c>
      <c r="E164" s="73" t="s">
        <v>146</v>
      </c>
      <c r="F164" s="113" t="s">
        <v>184</v>
      </c>
      <c r="G164" s="113" t="s">
        <v>299</v>
      </c>
      <c r="H164" s="97" t="s">
        <v>138</v>
      </c>
      <c r="I164" s="107">
        <v>3618.3</v>
      </c>
      <c r="J164" s="107">
        <v>2075</v>
      </c>
      <c r="K164" s="108">
        <f>1615.085+80</f>
        <v>1695.085</v>
      </c>
      <c r="L164" s="107">
        <v>0</v>
      </c>
      <c r="M164" s="107">
        <v>0</v>
      </c>
      <c r="N164" s="107">
        <f t="shared" ref="L164:O167" si="65">M164</f>
        <v>0</v>
      </c>
      <c r="O164" s="107">
        <f t="shared" si="65"/>
        <v>0</v>
      </c>
      <c r="P164" s="107">
        <f>SUM(I164:O164)</f>
        <v>7388.3850000000002</v>
      </c>
    </row>
    <row r="165" spans="1:17" s="155" customFormat="1" ht="81.75" customHeight="1">
      <c r="A165" s="99"/>
      <c r="B165" s="110"/>
      <c r="C165" s="100" t="s">
        <v>621</v>
      </c>
      <c r="D165" s="72" t="s">
        <v>145</v>
      </c>
      <c r="E165" s="74" t="s">
        <v>146</v>
      </c>
      <c r="F165" s="72" t="s">
        <v>184</v>
      </c>
      <c r="G165" s="72" t="s">
        <v>622</v>
      </c>
      <c r="H165" s="97" t="s">
        <v>138</v>
      </c>
      <c r="I165" s="107">
        <v>0</v>
      </c>
      <c r="J165" s="107">
        <v>0</v>
      </c>
      <c r="K165" s="108">
        <v>0</v>
      </c>
      <c r="L165" s="107">
        <v>4125.7</v>
      </c>
      <c r="M165" s="107">
        <v>893.6</v>
      </c>
      <c r="N165" s="107">
        <v>0</v>
      </c>
      <c r="O165" s="107">
        <v>0</v>
      </c>
      <c r="P165" s="107">
        <f>SUM(I165:O165)</f>
        <v>5019.3</v>
      </c>
    </row>
    <row r="166" spans="1:17" s="155" customFormat="1" ht="102.75" customHeight="1">
      <c r="A166" s="99"/>
      <c r="B166" s="110" t="s">
        <v>154</v>
      </c>
      <c r="C166" s="100" t="s">
        <v>441</v>
      </c>
      <c r="D166" s="72" t="s">
        <v>145</v>
      </c>
      <c r="E166" s="74" t="s">
        <v>146</v>
      </c>
      <c r="F166" s="72" t="s">
        <v>147</v>
      </c>
      <c r="G166" s="72" t="s">
        <v>442</v>
      </c>
      <c r="H166" s="97" t="s">
        <v>251</v>
      </c>
      <c r="I166" s="107">
        <v>1809.3</v>
      </c>
      <c r="J166" s="107">
        <v>0</v>
      </c>
      <c r="K166" s="108">
        <v>0</v>
      </c>
      <c r="L166" s="107">
        <f t="shared" si="65"/>
        <v>0</v>
      </c>
      <c r="M166" s="107">
        <f t="shared" si="65"/>
        <v>0</v>
      </c>
      <c r="N166" s="107">
        <f t="shared" si="65"/>
        <v>0</v>
      </c>
      <c r="O166" s="107">
        <f t="shared" si="65"/>
        <v>0</v>
      </c>
      <c r="P166" s="107">
        <f t="shared" ref="P166:P167" si="66">SUM(I166:O166)</f>
        <v>1809.3</v>
      </c>
    </row>
    <row r="167" spans="1:17" s="155" customFormat="1" ht="96" customHeight="1">
      <c r="A167" s="99"/>
      <c r="B167" s="110" t="s">
        <v>154</v>
      </c>
      <c r="C167" s="100" t="s">
        <v>441</v>
      </c>
      <c r="D167" s="72" t="s">
        <v>145</v>
      </c>
      <c r="E167" s="74" t="s">
        <v>146</v>
      </c>
      <c r="F167" s="72" t="s">
        <v>184</v>
      </c>
      <c r="G167" s="72" t="s">
        <v>442</v>
      </c>
      <c r="H167" s="97" t="s">
        <v>251</v>
      </c>
      <c r="I167" s="107">
        <v>2102.6999999999998</v>
      </c>
      <c r="J167" s="107">
        <v>0</v>
      </c>
      <c r="K167" s="108">
        <v>0</v>
      </c>
      <c r="L167" s="107">
        <f t="shared" si="65"/>
        <v>0</v>
      </c>
      <c r="M167" s="107">
        <f t="shared" si="65"/>
        <v>0</v>
      </c>
      <c r="N167" s="107">
        <f t="shared" si="65"/>
        <v>0</v>
      </c>
      <c r="O167" s="107">
        <f t="shared" si="65"/>
        <v>0</v>
      </c>
      <c r="P167" s="107">
        <f t="shared" si="66"/>
        <v>2102.6999999999998</v>
      </c>
    </row>
    <row r="168" spans="1:17" s="155" customFormat="1" ht="24" customHeight="1">
      <c r="A168" s="271" t="s">
        <v>300</v>
      </c>
      <c r="B168" s="274" t="s">
        <v>301</v>
      </c>
      <c r="C168" s="275" t="s">
        <v>302</v>
      </c>
      <c r="D168" s="276" t="s">
        <v>145</v>
      </c>
      <c r="E168" s="279" t="s">
        <v>146</v>
      </c>
      <c r="F168" s="276" t="s">
        <v>303</v>
      </c>
      <c r="G168" s="276" t="s">
        <v>304</v>
      </c>
      <c r="H168" s="69" t="s">
        <v>153</v>
      </c>
      <c r="I168" s="107">
        <f>I169+I170</f>
        <v>11739.3</v>
      </c>
      <c r="J168" s="107">
        <f t="shared" ref="J168:P168" si="67">J169+J170</f>
        <v>14947.6</v>
      </c>
      <c r="K168" s="108">
        <f>K169+K170</f>
        <v>12132.8</v>
      </c>
      <c r="L168" s="107">
        <f>L169+L170</f>
        <v>538.29999999999995</v>
      </c>
      <c r="M168" s="107">
        <f t="shared" si="67"/>
        <v>561.20000000000005</v>
      </c>
      <c r="N168" s="107">
        <f t="shared" si="67"/>
        <v>0</v>
      </c>
      <c r="O168" s="107">
        <f t="shared" si="67"/>
        <v>0</v>
      </c>
      <c r="P168" s="107">
        <f t="shared" si="67"/>
        <v>39866</v>
      </c>
    </row>
    <row r="169" spans="1:17" s="155" customFormat="1" ht="25.5" customHeight="1">
      <c r="A169" s="272"/>
      <c r="B169" s="272"/>
      <c r="C169" s="272"/>
      <c r="D169" s="277"/>
      <c r="E169" s="280"/>
      <c r="F169" s="277"/>
      <c r="G169" s="277"/>
      <c r="H169" s="97" t="s">
        <v>138</v>
      </c>
      <c r="I169" s="107">
        <f>I177+I181+I182</f>
        <v>598.29999999999995</v>
      </c>
      <c r="J169" s="107">
        <f t="shared" ref="J169:P169" si="68">J177+J181+J182</f>
        <v>714.4</v>
      </c>
      <c r="K169" s="108">
        <f>K177+K181+K182</f>
        <v>601.4</v>
      </c>
      <c r="L169" s="107">
        <f>L177+L181+L182+L179</f>
        <v>538.29999999999995</v>
      </c>
      <c r="M169" s="107">
        <f t="shared" ref="M169:O169" si="69">M177+M181+M182+M179</f>
        <v>561.20000000000005</v>
      </c>
      <c r="N169" s="107">
        <f t="shared" si="69"/>
        <v>0</v>
      </c>
      <c r="O169" s="107">
        <f t="shared" si="69"/>
        <v>0</v>
      </c>
      <c r="P169" s="107">
        <f t="shared" si="68"/>
        <v>2960.4000000000005</v>
      </c>
    </row>
    <row r="170" spans="1:17" s="155" customFormat="1" ht="29.25" customHeight="1">
      <c r="A170" s="272"/>
      <c r="B170" s="272"/>
      <c r="C170" s="272"/>
      <c r="D170" s="277"/>
      <c r="E170" s="280"/>
      <c r="F170" s="277"/>
      <c r="G170" s="277"/>
      <c r="H170" s="97" t="s">
        <v>251</v>
      </c>
      <c r="I170" s="107">
        <f>I174</f>
        <v>11141</v>
      </c>
      <c r="J170" s="107">
        <f t="shared" ref="J170:O170" si="70">J174</f>
        <v>14233.2</v>
      </c>
      <c r="K170" s="108">
        <f>K174+K175</f>
        <v>11531.4</v>
      </c>
      <c r="L170" s="107">
        <f>L174</f>
        <v>0</v>
      </c>
      <c r="M170" s="107">
        <f t="shared" si="70"/>
        <v>0</v>
      </c>
      <c r="N170" s="107">
        <f t="shared" si="70"/>
        <v>0</v>
      </c>
      <c r="O170" s="107">
        <f t="shared" si="70"/>
        <v>0</v>
      </c>
      <c r="P170" s="107">
        <f>P174+P175</f>
        <v>36905.599999999999</v>
      </c>
      <c r="Q170" s="158"/>
    </row>
    <row r="171" spans="1:17" s="155" customFormat="1" ht="27.75" customHeight="1">
      <c r="A171" s="272"/>
      <c r="B171" s="272"/>
      <c r="C171" s="272"/>
      <c r="D171" s="277"/>
      <c r="E171" s="280"/>
      <c r="F171" s="277"/>
      <c r="G171" s="277"/>
      <c r="H171" s="97" t="s">
        <v>140</v>
      </c>
      <c r="I171" s="107">
        <v>0</v>
      </c>
      <c r="J171" s="107">
        <v>0</v>
      </c>
      <c r="K171" s="107">
        <v>0</v>
      </c>
      <c r="L171" s="107">
        <v>0</v>
      </c>
      <c r="M171" s="107">
        <v>0</v>
      </c>
      <c r="N171" s="107">
        <v>0</v>
      </c>
      <c r="O171" s="107">
        <v>0</v>
      </c>
      <c r="P171" s="107">
        <v>0</v>
      </c>
    </row>
    <row r="172" spans="1:17" s="155" customFormat="1" ht="23.25" customHeight="1">
      <c r="A172" s="273"/>
      <c r="B172" s="273"/>
      <c r="C172" s="273"/>
      <c r="D172" s="278"/>
      <c r="E172" s="281"/>
      <c r="F172" s="278"/>
      <c r="G172" s="278"/>
      <c r="H172" s="97" t="s">
        <v>141</v>
      </c>
      <c r="I172" s="107">
        <v>0</v>
      </c>
      <c r="J172" s="107">
        <v>0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07">
        <v>0</v>
      </c>
    </row>
    <row r="173" spans="1:17" s="155" customFormat="1" ht="48.75" customHeight="1">
      <c r="A173" s="109" t="s">
        <v>305</v>
      </c>
      <c r="B173" s="45" t="s">
        <v>306</v>
      </c>
      <c r="C173" s="128" t="s">
        <v>307</v>
      </c>
      <c r="D173" s="113" t="s">
        <v>145</v>
      </c>
      <c r="E173" s="73" t="s">
        <v>176</v>
      </c>
      <c r="F173" s="113" t="s">
        <v>308</v>
      </c>
      <c r="G173" s="113" t="s">
        <v>309</v>
      </c>
      <c r="H173" s="97" t="s">
        <v>153</v>
      </c>
      <c r="I173" s="107">
        <f>I174</f>
        <v>11141</v>
      </c>
      <c r="J173" s="107">
        <f t="shared" ref="J173:O173" si="71">J174</f>
        <v>14233.2</v>
      </c>
      <c r="K173" s="108">
        <f>K174+K175</f>
        <v>11531.4</v>
      </c>
      <c r="L173" s="107">
        <f t="shared" si="71"/>
        <v>0</v>
      </c>
      <c r="M173" s="107">
        <f t="shared" si="71"/>
        <v>0</v>
      </c>
      <c r="N173" s="107">
        <f t="shared" si="71"/>
        <v>0</v>
      </c>
      <c r="O173" s="107">
        <f t="shared" si="71"/>
        <v>0</v>
      </c>
      <c r="P173" s="107">
        <f>P174+P175</f>
        <v>36905.599999999999</v>
      </c>
      <c r="Q173" s="158"/>
    </row>
    <row r="174" spans="1:17" s="155" customFormat="1" ht="160.5" customHeight="1">
      <c r="A174" s="109"/>
      <c r="B174" s="46" t="s">
        <v>154</v>
      </c>
      <c r="C174" s="68" t="s">
        <v>310</v>
      </c>
      <c r="D174" s="113" t="s">
        <v>145</v>
      </c>
      <c r="E174" s="73" t="s">
        <v>176</v>
      </c>
      <c r="F174" s="113" t="s">
        <v>308</v>
      </c>
      <c r="G174" s="113" t="s">
        <v>311</v>
      </c>
      <c r="H174" s="97" t="s">
        <v>139</v>
      </c>
      <c r="I174" s="107">
        <v>11141</v>
      </c>
      <c r="J174" s="107">
        <v>14233.2</v>
      </c>
      <c r="K174" s="108">
        <v>11371.4</v>
      </c>
      <c r="L174" s="107">
        <v>0</v>
      </c>
      <c r="M174" s="107">
        <f>L174</f>
        <v>0</v>
      </c>
      <c r="N174" s="107">
        <f>M174</f>
        <v>0</v>
      </c>
      <c r="O174" s="107">
        <f>N174</f>
        <v>0</v>
      </c>
      <c r="P174" s="107">
        <f>SUM(I174:O174)</f>
        <v>36745.599999999999</v>
      </c>
    </row>
    <row r="175" spans="1:17" s="155" customFormat="1" ht="150" customHeight="1">
      <c r="A175" s="109"/>
      <c r="B175" s="46" t="s">
        <v>154</v>
      </c>
      <c r="C175" s="68" t="s">
        <v>310</v>
      </c>
      <c r="D175" s="113" t="s">
        <v>248</v>
      </c>
      <c r="E175" s="73" t="s">
        <v>176</v>
      </c>
      <c r="F175" s="113" t="s">
        <v>308</v>
      </c>
      <c r="G175" s="113" t="s">
        <v>443</v>
      </c>
      <c r="H175" s="97" t="s">
        <v>139</v>
      </c>
      <c r="I175" s="107">
        <v>0</v>
      </c>
      <c r="J175" s="107">
        <v>0</v>
      </c>
      <c r="K175" s="108">
        <v>160</v>
      </c>
      <c r="L175" s="107">
        <v>0</v>
      </c>
      <c r="M175" s="107">
        <v>0</v>
      </c>
      <c r="N175" s="107">
        <v>0</v>
      </c>
      <c r="O175" s="107">
        <v>0</v>
      </c>
      <c r="P175" s="107">
        <f>SUM(I175:O175)</f>
        <v>160</v>
      </c>
    </row>
    <row r="176" spans="1:17" s="155" customFormat="1" ht="54.75" customHeight="1">
      <c r="A176" s="109" t="s">
        <v>312</v>
      </c>
      <c r="B176" s="45" t="s">
        <v>313</v>
      </c>
      <c r="C176" s="128" t="s">
        <v>314</v>
      </c>
      <c r="D176" s="113" t="s">
        <v>145</v>
      </c>
      <c r="E176" s="73" t="s">
        <v>146</v>
      </c>
      <c r="F176" s="113" t="s">
        <v>303</v>
      </c>
      <c r="G176" s="113" t="s">
        <v>315</v>
      </c>
      <c r="H176" s="97" t="s">
        <v>153</v>
      </c>
      <c r="I176" s="107">
        <f>I177</f>
        <v>171.1</v>
      </c>
      <c r="J176" s="107">
        <f t="shared" ref="J176:K176" si="72">J177</f>
        <v>125.6</v>
      </c>
      <c r="K176" s="108">
        <f t="shared" si="72"/>
        <v>168.9</v>
      </c>
      <c r="L176" s="107">
        <f>L177</f>
        <v>52.6</v>
      </c>
      <c r="M176" s="107">
        <v>0</v>
      </c>
      <c r="N176" s="107">
        <f t="shared" ref="N176:O176" si="73">N177</f>
        <v>0</v>
      </c>
      <c r="O176" s="107">
        <f t="shared" si="73"/>
        <v>0</v>
      </c>
      <c r="P176" s="107">
        <f t="shared" ref="P176:P180" si="74">SUM(I176:O176)</f>
        <v>518.20000000000005</v>
      </c>
    </row>
    <row r="177" spans="1:16" s="155" customFormat="1" ht="48.75" customHeight="1">
      <c r="A177" s="109"/>
      <c r="B177" s="46" t="s">
        <v>154</v>
      </c>
      <c r="C177" s="112" t="s">
        <v>316</v>
      </c>
      <c r="D177" s="113" t="s">
        <v>145</v>
      </c>
      <c r="E177" s="73" t="s">
        <v>146</v>
      </c>
      <c r="F177" s="113" t="s">
        <v>303</v>
      </c>
      <c r="G177" s="113" t="s">
        <v>317</v>
      </c>
      <c r="H177" s="97" t="s">
        <v>138</v>
      </c>
      <c r="I177" s="107">
        <v>171.1</v>
      </c>
      <c r="J177" s="107">
        <v>125.6</v>
      </c>
      <c r="K177" s="108">
        <v>168.9</v>
      </c>
      <c r="L177" s="107">
        <v>52.6</v>
      </c>
      <c r="M177" s="107">
        <v>0</v>
      </c>
      <c r="N177" s="107">
        <v>0</v>
      </c>
      <c r="O177" s="107">
        <f t="shared" ref="N177:O180" si="75">N177</f>
        <v>0</v>
      </c>
      <c r="P177" s="107">
        <f t="shared" si="74"/>
        <v>518.20000000000005</v>
      </c>
    </row>
    <row r="178" spans="1:16" s="155" customFormat="1" ht="85.5" customHeight="1">
      <c r="A178" s="109"/>
      <c r="B178" s="46"/>
      <c r="C178" s="128" t="s">
        <v>623</v>
      </c>
      <c r="D178" s="113" t="s">
        <v>145</v>
      </c>
      <c r="E178" s="73" t="s">
        <v>146</v>
      </c>
      <c r="F178" s="113" t="s">
        <v>303</v>
      </c>
      <c r="G178" s="113" t="s">
        <v>315</v>
      </c>
      <c r="H178" s="97" t="s">
        <v>138</v>
      </c>
      <c r="I178" s="107">
        <v>0</v>
      </c>
      <c r="J178" s="107">
        <v>0</v>
      </c>
      <c r="K178" s="108">
        <v>0</v>
      </c>
      <c r="L178" s="107">
        <v>0</v>
      </c>
      <c r="M178" s="107">
        <v>53.2</v>
      </c>
      <c r="N178" s="107">
        <v>0</v>
      </c>
      <c r="O178" s="107">
        <v>0</v>
      </c>
      <c r="P178" s="107">
        <f t="shared" si="74"/>
        <v>53.2</v>
      </c>
    </row>
    <row r="179" spans="1:16" s="155" customFormat="1" ht="60" customHeight="1">
      <c r="A179" s="109"/>
      <c r="B179" s="46"/>
      <c r="C179" s="112" t="s">
        <v>624</v>
      </c>
      <c r="D179" s="113" t="s">
        <v>145</v>
      </c>
      <c r="E179" s="73" t="s">
        <v>146</v>
      </c>
      <c r="F179" s="113" t="s">
        <v>303</v>
      </c>
      <c r="G179" s="113" t="s">
        <v>625</v>
      </c>
      <c r="H179" s="97" t="s">
        <v>138</v>
      </c>
      <c r="I179" s="107">
        <v>0</v>
      </c>
      <c r="J179" s="107">
        <v>0</v>
      </c>
      <c r="K179" s="108">
        <v>0</v>
      </c>
      <c r="L179" s="107">
        <v>0</v>
      </c>
      <c r="M179" s="107">
        <v>53.2</v>
      </c>
      <c r="N179" s="107">
        <v>0</v>
      </c>
      <c r="O179" s="107">
        <v>0</v>
      </c>
      <c r="P179" s="107">
        <f t="shared" si="74"/>
        <v>53.2</v>
      </c>
    </row>
    <row r="180" spans="1:16" s="155" customFormat="1" ht="48.75" customHeight="1">
      <c r="A180" s="109" t="s">
        <v>318</v>
      </c>
      <c r="B180" s="45" t="s">
        <v>319</v>
      </c>
      <c r="C180" s="128" t="s">
        <v>320</v>
      </c>
      <c r="D180" s="113" t="s">
        <v>145</v>
      </c>
      <c r="E180" s="73" t="s">
        <v>146</v>
      </c>
      <c r="F180" s="113" t="s">
        <v>303</v>
      </c>
      <c r="G180" s="113" t="s">
        <v>321</v>
      </c>
      <c r="H180" s="97" t="s">
        <v>153</v>
      </c>
      <c r="I180" s="107">
        <f>I181</f>
        <v>407.2</v>
      </c>
      <c r="J180" s="107">
        <f t="shared" ref="J180:K180" si="76">J181</f>
        <v>583.79999999999995</v>
      </c>
      <c r="K180" s="108">
        <f t="shared" si="76"/>
        <v>430.5</v>
      </c>
      <c r="L180" s="107">
        <f>L181</f>
        <v>480.9</v>
      </c>
      <c r="M180" s="107">
        <f>M181</f>
        <v>492</v>
      </c>
      <c r="N180" s="107">
        <f t="shared" si="75"/>
        <v>492</v>
      </c>
      <c r="O180" s="107">
        <f t="shared" si="75"/>
        <v>492</v>
      </c>
      <c r="P180" s="107">
        <f t="shared" si="74"/>
        <v>3378.4</v>
      </c>
    </row>
    <row r="181" spans="1:16" s="155" customFormat="1" ht="48.75" customHeight="1">
      <c r="A181" s="109"/>
      <c r="B181" s="46" t="s">
        <v>154</v>
      </c>
      <c r="C181" s="112" t="s">
        <v>626</v>
      </c>
      <c r="D181" s="113" t="s">
        <v>145</v>
      </c>
      <c r="E181" s="73" t="s">
        <v>146</v>
      </c>
      <c r="F181" s="113" t="s">
        <v>303</v>
      </c>
      <c r="G181" s="113" t="s">
        <v>322</v>
      </c>
      <c r="H181" s="97" t="s">
        <v>138</v>
      </c>
      <c r="I181" s="107">
        <v>407.2</v>
      </c>
      <c r="J181" s="107">
        <v>583.79999999999995</v>
      </c>
      <c r="K181" s="108">
        <v>430.5</v>
      </c>
      <c r="L181" s="107">
        <v>480.9</v>
      </c>
      <c r="M181" s="107">
        <v>492</v>
      </c>
      <c r="N181" s="107">
        <v>0</v>
      </c>
      <c r="O181" s="107">
        <v>0</v>
      </c>
      <c r="P181" s="107">
        <f t="shared" ref="P181:P190" si="77">I181+J181+K181+L181+M181+N181+O181</f>
        <v>2394.4</v>
      </c>
    </row>
    <row r="182" spans="1:16" s="155" customFormat="1" ht="62.25" customHeight="1">
      <c r="A182" s="109" t="s">
        <v>323</v>
      </c>
      <c r="B182" s="45" t="s">
        <v>324</v>
      </c>
      <c r="C182" s="101" t="s">
        <v>627</v>
      </c>
      <c r="D182" s="113" t="s">
        <v>145</v>
      </c>
      <c r="E182" s="73" t="s">
        <v>146</v>
      </c>
      <c r="F182" s="113" t="s">
        <v>303</v>
      </c>
      <c r="G182" s="113" t="s">
        <v>325</v>
      </c>
      <c r="H182" s="97" t="s">
        <v>138</v>
      </c>
      <c r="I182" s="107">
        <v>20</v>
      </c>
      <c r="J182" s="107">
        <v>5</v>
      </c>
      <c r="K182" s="108">
        <v>2</v>
      </c>
      <c r="L182" s="107">
        <v>4.8</v>
      </c>
      <c r="M182" s="107">
        <v>16</v>
      </c>
      <c r="N182" s="107">
        <v>0</v>
      </c>
      <c r="O182" s="107">
        <v>0</v>
      </c>
      <c r="P182" s="107">
        <f t="shared" si="77"/>
        <v>47.8</v>
      </c>
    </row>
    <row r="183" spans="1:16" s="155" customFormat="1" ht="24" customHeight="1">
      <c r="A183" s="271" t="s">
        <v>326</v>
      </c>
      <c r="B183" s="274" t="s">
        <v>327</v>
      </c>
      <c r="C183" s="275" t="s">
        <v>628</v>
      </c>
      <c r="D183" s="276" t="s">
        <v>145</v>
      </c>
      <c r="E183" s="279" t="s">
        <v>146</v>
      </c>
      <c r="F183" s="276" t="s">
        <v>303</v>
      </c>
      <c r="G183" s="276" t="s">
        <v>328</v>
      </c>
      <c r="H183" s="69" t="s">
        <v>153</v>
      </c>
      <c r="I183" s="107">
        <f>I184+I185</f>
        <v>75</v>
      </c>
      <c r="J183" s="107">
        <f t="shared" ref="J183:N183" si="78">J184+J185</f>
        <v>69.300000000000011</v>
      </c>
      <c r="K183" s="108">
        <f>K184+K185</f>
        <v>56</v>
      </c>
      <c r="L183" s="107">
        <f t="shared" si="78"/>
        <v>34.299999999999997</v>
      </c>
      <c r="M183" s="107">
        <f t="shared" si="78"/>
        <v>42.5</v>
      </c>
      <c r="N183" s="107">
        <f t="shared" si="78"/>
        <v>0</v>
      </c>
      <c r="O183" s="107">
        <v>0</v>
      </c>
      <c r="P183" s="107">
        <f t="shared" si="77"/>
        <v>277.10000000000002</v>
      </c>
    </row>
    <row r="184" spans="1:16" s="155" customFormat="1" ht="25.5" customHeight="1">
      <c r="A184" s="272"/>
      <c r="B184" s="272"/>
      <c r="C184" s="272"/>
      <c r="D184" s="277"/>
      <c r="E184" s="280"/>
      <c r="F184" s="277"/>
      <c r="G184" s="277"/>
      <c r="H184" s="97" t="s">
        <v>138</v>
      </c>
      <c r="I184" s="107">
        <f>I189+I190+I191</f>
        <v>75</v>
      </c>
      <c r="J184" s="107">
        <f t="shared" ref="J184:N184" si="79">J189+J190+J191</f>
        <v>69.300000000000011</v>
      </c>
      <c r="K184" s="108">
        <f>K189+K190+K191</f>
        <v>56</v>
      </c>
      <c r="L184" s="107">
        <f t="shared" si="79"/>
        <v>34.299999999999997</v>
      </c>
      <c r="M184" s="107">
        <f t="shared" si="79"/>
        <v>42.5</v>
      </c>
      <c r="N184" s="107">
        <f t="shared" si="79"/>
        <v>0</v>
      </c>
      <c r="O184" s="107">
        <v>0</v>
      </c>
      <c r="P184" s="107">
        <f t="shared" si="77"/>
        <v>277.10000000000002</v>
      </c>
    </row>
    <row r="185" spans="1:16" s="155" customFormat="1" ht="29.25" customHeight="1">
      <c r="A185" s="272"/>
      <c r="B185" s="272"/>
      <c r="C185" s="272"/>
      <c r="D185" s="277"/>
      <c r="E185" s="280"/>
      <c r="F185" s="277"/>
      <c r="G185" s="277"/>
      <c r="H185" s="97" t="s">
        <v>251</v>
      </c>
      <c r="I185" s="107">
        <v>0</v>
      </c>
      <c r="J185" s="107">
        <v>0</v>
      </c>
      <c r="K185" s="108">
        <v>0</v>
      </c>
      <c r="L185" s="107">
        <v>0</v>
      </c>
      <c r="M185" s="107">
        <v>0</v>
      </c>
      <c r="N185" s="107">
        <v>0</v>
      </c>
      <c r="O185" s="107">
        <v>0</v>
      </c>
      <c r="P185" s="107">
        <f t="shared" si="77"/>
        <v>0</v>
      </c>
    </row>
    <row r="186" spans="1:16" s="155" customFormat="1" ht="27.75" customHeight="1">
      <c r="A186" s="272"/>
      <c r="B186" s="272"/>
      <c r="C186" s="272"/>
      <c r="D186" s="277"/>
      <c r="E186" s="280"/>
      <c r="F186" s="277"/>
      <c r="G186" s="277"/>
      <c r="H186" s="97" t="s">
        <v>140</v>
      </c>
      <c r="I186" s="107">
        <v>0</v>
      </c>
      <c r="J186" s="107">
        <v>0</v>
      </c>
      <c r="K186" s="108">
        <v>0</v>
      </c>
      <c r="L186" s="107">
        <v>0</v>
      </c>
      <c r="M186" s="107">
        <v>0</v>
      </c>
      <c r="N186" s="107">
        <v>0</v>
      </c>
      <c r="O186" s="107">
        <v>0</v>
      </c>
      <c r="P186" s="107">
        <f t="shared" si="77"/>
        <v>0</v>
      </c>
    </row>
    <row r="187" spans="1:16" s="155" customFormat="1" ht="23.25" customHeight="1">
      <c r="A187" s="273"/>
      <c r="B187" s="273"/>
      <c r="C187" s="273"/>
      <c r="D187" s="278"/>
      <c r="E187" s="281"/>
      <c r="F187" s="278"/>
      <c r="G187" s="278"/>
      <c r="H187" s="97" t="s">
        <v>141</v>
      </c>
      <c r="I187" s="107">
        <v>0</v>
      </c>
      <c r="J187" s="107">
        <v>0</v>
      </c>
      <c r="K187" s="108">
        <v>0</v>
      </c>
      <c r="L187" s="107">
        <v>0</v>
      </c>
      <c r="M187" s="107">
        <v>0</v>
      </c>
      <c r="N187" s="107">
        <v>0</v>
      </c>
      <c r="O187" s="107">
        <v>0</v>
      </c>
      <c r="P187" s="107">
        <f t="shared" si="77"/>
        <v>0</v>
      </c>
    </row>
    <row r="188" spans="1:16" s="155" customFormat="1" ht="48.75" customHeight="1">
      <c r="A188" s="109" t="s">
        <v>329</v>
      </c>
      <c r="B188" s="45" t="s">
        <v>330</v>
      </c>
      <c r="C188" s="112" t="s">
        <v>331</v>
      </c>
      <c r="D188" s="113" t="s">
        <v>145</v>
      </c>
      <c r="E188" s="73" t="s">
        <v>146</v>
      </c>
      <c r="F188" s="113" t="s">
        <v>303</v>
      </c>
      <c r="G188" s="113" t="s">
        <v>332</v>
      </c>
      <c r="H188" s="97" t="s">
        <v>153</v>
      </c>
      <c r="I188" s="107">
        <f>I189+I190+I191</f>
        <v>75</v>
      </c>
      <c r="J188" s="107">
        <f t="shared" ref="J188:N188" si="80">J189+J190+J191</f>
        <v>69.300000000000011</v>
      </c>
      <c r="K188" s="108">
        <f>K189+K190+K191</f>
        <v>56</v>
      </c>
      <c r="L188" s="107">
        <f t="shared" si="80"/>
        <v>34.299999999999997</v>
      </c>
      <c r="M188" s="107">
        <f t="shared" si="80"/>
        <v>42.5</v>
      </c>
      <c r="N188" s="107">
        <f t="shared" si="80"/>
        <v>0</v>
      </c>
      <c r="O188" s="107">
        <v>0</v>
      </c>
      <c r="P188" s="107">
        <f t="shared" si="77"/>
        <v>277.10000000000002</v>
      </c>
    </row>
    <row r="189" spans="1:16" s="155" customFormat="1" ht="48.75" customHeight="1">
      <c r="A189" s="109"/>
      <c r="B189" s="46" t="s">
        <v>154</v>
      </c>
      <c r="C189" s="50" t="s">
        <v>333</v>
      </c>
      <c r="D189" s="113" t="s">
        <v>145</v>
      </c>
      <c r="E189" s="73" t="s">
        <v>146</v>
      </c>
      <c r="F189" s="113" t="s">
        <v>303</v>
      </c>
      <c r="G189" s="113" t="s">
        <v>334</v>
      </c>
      <c r="H189" s="97" t="s">
        <v>138</v>
      </c>
      <c r="I189" s="107">
        <v>22.1</v>
      </c>
      <c r="J189" s="107">
        <v>4</v>
      </c>
      <c r="K189" s="108">
        <v>28.5</v>
      </c>
      <c r="L189" s="107">
        <v>8.8000000000000007</v>
      </c>
      <c r="M189" s="107">
        <v>17.5</v>
      </c>
      <c r="N189" s="107">
        <v>0</v>
      </c>
      <c r="O189" s="107">
        <v>0</v>
      </c>
      <c r="P189" s="107">
        <f t="shared" si="77"/>
        <v>80.900000000000006</v>
      </c>
    </row>
    <row r="190" spans="1:16" s="155" customFormat="1" ht="44.25" customHeight="1">
      <c r="A190" s="109"/>
      <c r="B190" s="46" t="s">
        <v>154</v>
      </c>
      <c r="C190" s="50" t="s">
        <v>335</v>
      </c>
      <c r="D190" s="113" t="s">
        <v>145</v>
      </c>
      <c r="E190" s="73" t="s">
        <v>146</v>
      </c>
      <c r="F190" s="113" t="s">
        <v>303</v>
      </c>
      <c r="G190" s="113" t="s">
        <v>336</v>
      </c>
      <c r="H190" s="97" t="s">
        <v>138</v>
      </c>
      <c r="I190" s="107">
        <v>12.1</v>
      </c>
      <c r="J190" s="107">
        <v>36.200000000000003</v>
      </c>
      <c r="K190" s="108">
        <v>18</v>
      </c>
      <c r="L190" s="107">
        <v>0</v>
      </c>
      <c r="M190" s="107">
        <v>10</v>
      </c>
      <c r="N190" s="107">
        <v>0</v>
      </c>
      <c r="O190" s="107">
        <v>0</v>
      </c>
      <c r="P190" s="107">
        <f t="shared" si="77"/>
        <v>76.300000000000011</v>
      </c>
    </row>
    <row r="191" spans="1:16" s="155" customFormat="1" ht="44.25" customHeight="1">
      <c r="A191" s="109"/>
      <c r="B191" s="46" t="s">
        <v>154</v>
      </c>
      <c r="C191" s="50" t="s">
        <v>337</v>
      </c>
      <c r="D191" s="113" t="s">
        <v>145</v>
      </c>
      <c r="E191" s="73" t="s">
        <v>146</v>
      </c>
      <c r="F191" s="113" t="s">
        <v>303</v>
      </c>
      <c r="G191" s="113" t="s">
        <v>629</v>
      </c>
      <c r="H191" s="97" t="s">
        <v>138</v>
      </c>
      <c r="I191" s="107">
        <v>40.799999999999997</v>
      </c>
      <c r="J191" s="107">
        <v>29.1</v>
      </c>
      <c r="K191" s="108">
        <v>9.5</v>
      </c>
      <c r="L191" s="107">
        <v>25.5</v>
      </c>
      <c r="M191" s="107">
        <v>15</v>
      </c>
      <c r="N191" s="107">
        <v>0</v>
      </c>
      <c r="O191" s="107">
        <v>0</v>
      </c>
      <c r="P191" s="107">
        <f>I191+J191+K191+L191+M191+N191+O191</f>
        <v>119.9</v>
      </c>
    </row>
    <row r="192" spans="1:16" s="155" customFormat="1" ht="24" customHeight="1">
      <c r="A192" s="271" t="s">
        <v>338</v>
      </c>
      <c r="B192" s="274" t="s">
        <v>339</v>
      </c>
      <c r="C192" s="275" t="s">
        <v>630</v>
      </c>
      <c r="D192" s="276" t="s">
        <v>145</v>
      </c>
      <c r="E192" s="279" t="s">
        <v>146</v>
      </c>
      <c r="F192" s="276" t="s">
        <v>146</v>
      </c>
      <c r="G192" s="276" t="s">
        <v>340</v>
      </c>
      <c r="H192" s="69" t="s">
        <v>153</v>
      </c>
      <c r="I192" s="107">
        <f>I193+I194</f>
        <v>2331.1</v>
      </c>
      <c r="J192" s="107">
        <f t="shared" ref="J192:P192" si="81">J193+J194</f>
        <v>2556.8000000000002</v>
      </c>
      <c r="K192" s="108">
        <f t="shared" si="81"/>
        <v>2360.4070000000002</v>
      </c>
      <c r="L192" s="107">
        <f t="shared" si="81"/>
        <v>2470.7000000000003</v>
      </c>
      <c r="M192" s="107">
        <f t="shared" si="81"/>
        <v>2694.5</v>
      </c>
      <c r="N192" s="107">
        <f t="shared" si="81"/>
        <v>2789</v>
      </c>
      <c r="O192" s="88">
        <v>2457</v>
      </c>
      <c r="P192" s="107">
        <f t="shared" si="81"/>
        <v>17659.506999999998</v>
      </c>
    </row>
    <row r="193" spans="1:16" s="155" customFormat="1" ht="25.5" customHeight="1">
      <c r="A193" s="272"/>
      <c r="B193" s="272"/>
      <c r="C193" s="272"/>
      <c r="D193" s="277"/>
      <c r="E193" s="280"/>
      <c r="F193" s="277"/>
      <c r="G193" s="277"/>
      <c r="H193" s="97" t="s">
        <v>138</v>
      </c>
      <c r="I193" s="107">
        <f>I198+I200+I202</f>
        <v>183</v>
      </c>
      <c r="J193" s="107">
        <f t="shared" ref="J193" si="82">J198+J200+J202</f>
        <v>375.8</v>
      </c>
      <c r="K193" s="108">
        <f>K198+K202</f>
        <v>72.506999999999991</v>
      </c>
      <c r="L193" s="107">
        <f t="shared" ref="L193:N193" si="83">L198+L202</f>
        <v>182.8</v>
      </c>
      <c r="M193" s="107">
        <f t="shared" si="83"/>
        <v>332</v>
      </c>
      <c r="N193" s="107">
        <f t="shared" si="83"/>
        <v>332</v>
      </c>
      <c r="O193" s="107">
        <v>0</v>
      </c>
      <c r="P193" s="107">
        <f>P198+P202</f>
        <v>1478.107</v>
      </c>
    </row>
    <row r="194" spans="1:16" s="155" customFormat="1" ht="29.25" customHeight="1">
      <c r="A194" s="272"/>
      <c r="B194" s="272"/>
      <c r="C194" s="272"/>
      <c r="D194" s="277"/>
      <c r="E194" s="280"/>
      <c r="F194" s="277"/>
      <c r="G194" s="277"/>
      <c r="H194" s="97" t="s">
        <v>251</v>
      </c>
      <c r="I194" s="107">
        <f>I203</f>
        <v>2148.1</v>
      </c>
      <c r="J194" s="107">
        <f t="shared" ref="J194" si="84">J203</f>
        <v>2181</v>
      </c>
      <c r="K194" s="108">
        <f>K200+K203</f>
        <v>2287.9</v>
      </c>
      <c r="L194" s="107">
        <f t="shared" ref="L194:O194" si="85">L200+L203</f>
        <v>2287.9</v>
      </c>
      <c r="M194" s="107">
        <f t="shared" si="85"/>
        <v>2362.5</v>
      </c>
      <c r="N194" s="107">
        <f t="shared" si="85"/>
        <v>2457</v>
      </c>
      <c r="O194" s="107">
        <f t="shared" si="85"/>
        <v>2457</v>
      </c>
      <c r="P194" s="107">
        <f>P200+P203</f>
        <v>16181.4</v>
      </c>
    </row>
    <row r="195" spans="1:16" s="155" customFormat="1" ht="27.75" customHeight="1">
      <c r="A195" s="272"/>
      <c r="B195" s="272"/>
      <c r="C195" s="272"/>
      <c r="D195" s="277"/>
      <c r="E195" s="280"/>
      <c r="F195" s="277"/>
      <c r="G195" s="277"/>
      <c r="H195" s="97" t="s">
        <v>140</v>
      </c>
      <c r="I195" s="107">
        <v>0</v>
      </c>
      <c r="J195" s="107">
        <v>0</v>
      </c>
      <c r="K195" s="108">
        <v>0</v>
      </c>
      <c r="L195" s="107">
        <v>0</v>
      </c>
      <c r="M195" s="107">
        <v>0</v>
      </c>
      <c r="N195" s="107">
        <v>0</v>
      </c>
      <c r="O195" s="107">
        <v>0</v>
      </c>
      <c r="P195" s="107">
        <v>0</v>
      </c>
    </row>
    <row r="196" spans="1:16" s="155" customFormat="1" ht="23.25" customHeight="1">
      <c r="A196" s="273"/>
      <c r="B196" s="273"/>
      <c r="C196" s="273"/>
      <c r="D196" s="278"/>
      <c r="E196" s="281"/>
      <c r="F196" s="278"/>
      <c r="G196" s="278"/>
      <c r="H196" s="97" t="s">
        <v>141</v>
      </c>
      <c r="I196" s="107">
        <v>0</v>
      </c>
      <c r="J196" s="107">
        <v>0</v>
      </c>
      <c r="K196" s="108">
        <v>0</v>
      </c>
      <c r="L196" s="107">
        <v>0</v>
      </c>
      <c r="M196" s="107">
        <v>0</v>
      </c>
      <c r="N196" s="107">
        <v>0</v>
      </c>
      <c r="O196" s="107">
        <v>0</v>
      </c>
      <c r="P196" s="107">
        <v>0</v>
      </c>
    </row>
    <row r="197" spans="1:16" s="155" customFormat="1" ht="45.75" customHeight="1">
      <c r="A197" s="75" t="s">
        <v>341</v>
      </c>
      <c r="B197" s="68" t="s">
        <v>342</v>
      </c>
      <c r="C197" s="112" t="s">
        <v>343</v>
      </c>
      <c r="D197" s="106" t="s">
        <v>145</v>
      </c>
      <c r="E197" s="125" t="s">
        <v>146</v>
      </c>
      <c r="F197" s="125" t="s">
        <v>146</v>
      </c>
      <c r="G197" s="125" t="s">
        <v>344</v>
      </c>
      <c r="H197" s="97" t="s">
        <v>153</v>
      </c>
      <c r="I197" s="107">
        <f>I198+I200+I202+I203</f>
        <v>2331.1</v>
      </c>
      <c r="J197" s="107">
        <f t="shared" ref="J197:N197" si="86">J198+J200+J202+J203</f>
        <v>2556.8000000000002</v>
      </c>
      <c r="K197" s="108">
        <f t="shared" si="86"/>
        <v>2360.4070000000002</v>
      </c>
      <c r="L197" s="107">
        <f>L198+L200+L202+L203</f>
        <v>2470.7000000000003</v>
      </c>
      <c r="M197" s="107">
        <f t="shared" si="86"/>
        <v>2694.5</v>
      </c>
      <c r="N197" s="107">
        <f t="shared" si="86"/>
        <v>2789</v>
      </c>
      <c r="O197" s="107">
        <v>2457</v>
      </c>
      <c r="P197" s="107">
        <f>P198+P200+P202+P203</f>
        <v>17659.506999999998</v>
      </c>
    </row>
    <row r="198" spans="1:16" s="155" customFormat="1" ht="18" customHeight="1">
      <c r="A198" s="284"/>
      <c r="B198" s="285" t="s">
        <v>154</v>
      </c>
      <c r="C198" s="287" t="s">
        <v>345</v>
      </c>
      <c r="D198" s="288" t="s">
        <v>145</v>
      </c>
      <c r="E198" s="288" t="s">
        <v>146</v>
      </c>
      <c r="F198" s="288" t="s">
        <v>146</v>
      </c>
      <c r="G198" s="288" t="s">
        <v>346</v>
      </c>
      <c r="H198" s="290" t="s">
        <v>138</v>
      </c>
      <c r="I198" s="282">
        <v>0</v>
      </c>
      <c r="J198" s="282">
        <v>232.8</v>
      </c>
      <c r="K198" s="283">
        <f>65.157+7.35</f>
        <v>72.506999999999991</v>
      </c>
      <c r="L198" s="282">
        <v>182.8</v>
      </c>
      <c r="M198" s="282">
        <v>332</v>
      </c>
      <c r="N198" s="282">
        <v>332</v>
      </c>
      <c r="O198" s="282">
        <v>0</v>
      </c>
      <c r="P198" s="282">
        <f>SUM(I198:O199)</f>
        <v>1152.107</v>
      </c>
    </row>
    <row r="199" spans="1:16" s="155" customFormat="1" ht="36.75" customHeight="1">
      <c r="A199" s="284"/>
      <c r="B199" s="286"/>
      <c r="C199" s="287"/>
      <c r="D199" s="289"/>
      <c r="E199" s="289"/>
      <c r="F199" s="289"/>
      <c r="G199" s="289"/>
      <c r="H199" s="290"/>
      <c r="I199" s="282"/>
      <c r="J199" s="282"/>
      <c r="K199" s="283"/>
      <c r="L199" s="282"/>
      <c r="M199" s="282"/>
      <c r="N199" s="282"/>
      <c r="O199" s="282"/>
      <c r="P199" s="282"/>
    </row>
    <row r="200" spans="1:16" s="155" customFormat="1" ht="49.5" customHeight="1">
      <c r="A200" s="284"/>
      <c r="B200" s="285" t="s">
        <v>154</v>
      </c>
      <c r="C200" s="287" t="s">
        <v>347</v>
      </c>
      <c r="D200" s="288" t="s">
        <v>145</v>
      </c>
      <c r="E200" s="288" t="s">
        <v>176</v>
      </c>
      <c r="F200" s="288" t="s">
        <v>177</v>
      </c>
      <c r="G200" s="288" t="s">
        <v>348</v>
      </c>
      <c r="H200" s="290" t="s">
        <v>139</v>
      </c>
      <c r="I200" s="291">
        <v>0</v>
      </c>
      <c r="J200" s="291">
        <v>0</v>
      </c>
      <c r="K200" s="283">
        <v>2287.9</v>
      </c>
      <c r="L200" s="282">
        <v>2287.9</v>
      </c>
      <c r="M200" s="282">
        <v>2362.5</v>
      </c>
      <c r="N200" s="282">
        <v>2457</v>
      </c>
      <c r="O200" s="282">
        <v>2457</v>
      </c>
      <c r="P200" s="282">
        <f>SUM(I200:O201)</f>
        <v>11852.3</v>
      </c>
    </row>
    <row r="201" spans="1:16" s="155" customFormat="1" ht="22.5" customHeight="1">
      <c r="A201" s="284"/>
      <c r="B201" s="286"/>
      <c r="C201" s="287"/>
      <c r="D201" s="289"/>
      <c r="E201" s="289"/>
      <c r="F201" s="289"/>
      <c r="G201" s="289"/>
      <c r="H201" s="290"/>
      <c r="I201" s="291"/>
      <c r="J201" s="291"/>
      <c r="K201" s="283"/>
      <c r="L201" s="282"/>
      <c r="M201" s="282"/>
      <c r="N201" s="282"/>
      <c r="O201" s="282"/>
      <c r="P201" s="282"/>
    </row>
    <row r="202" spans="1:16" s="155" customFormat="1" ht="41.25" customHeight="1">
      <c r="A202" s="109"/>
      <c r="B202" s="51" t="s">
        <v>154</v>
      </c>
      <c r="C202" s="105" t="s">
        <v>444</v>
      </c>
      <c r="D202" s="106" t="s">
        <v>145</v>
      </c>
      <c r="E202" s="106" t="s">
        <v>146</v>
      </c>
      <c r="F202" s="106" t="s">
        <v>146</v>
      </c>
      <c r="G202" s="106" t="s">
        <v>349</v>
      </c>
      <c r="H202" s="97" t="s">
        <v>138</v>
      </c>
      <c r="I202" s="98">
        <v>183</v>
      </c>
      <c r="J202" s="98">
        <v>143</v>
      </c>
      <c r="K202" s="108">
        <v>0</v>
      </c>
      <c r="L202" s="107">
        <v>0</v>
      </c>
      <c r="M202" s="107">
        <v>0</v>
      </c>
      <c r="N202" s="107">
        <v>0</v>
      </c>
      <c r="O202" s="107">
        <v>0</v>
      </c>
      <c r="P202" s="107">
        <f>SUM(I202:O202)</f>
        <v>326</v>
      </c>
    </row>
    <row r="203" spans="1:16" s="155" customFormat="1" ht="65.25" customHeight="1">
      <c r="A203" s="109"/>
      <c r="B203" s="51" t="s">
        <v>154</v>
      </c>
      <c r="C203" s="105" t="s">
        <v>350</v>
      </c>
      <c r="D203" s="106" t="s">
        <v>145</v>
      </c>
      <c r="E203" s="106" t="s">
        <v>146</v>
      </c>
      <c r="F203" s="106" t="s">
        <v>146</v>
      </c>
      <c r="G203" s="106" t="s">
        <v>351</v>
      </c>
      <c r="H203" s="97" t="s">
        <v>139</v>
      </c>
      <c r="I203" s="98">
        <v>2148.1</v>
      </c>
      <c r="J203" s="98">
        <v>2181</v>
      </c>
      <c r="K203" s="107">
        <v>0</v>
      </c>
      <c r="L203" s="107">
        <v>0</v>
      </c>
      <c r="M203" s="107">
        <v>0</v>
      </c>
      <c r="N203" s="107">
        <v>0</v>
      </c>
      <c r="O203" s="107">
        <v>0</v>
      </c>
      <c r="P203" s="107">
        <f>SUM(I203:O203)</f>
        <v>4329.1000000000004</v>
      </c>
    </row>
    <row r="204" spans="1:16" s="155" customFormat="1" ht="24" customHeight="1">
      <c r="A204" s="271" t="s">
        <v>352</v>
      </c>
      <c r="B204" s="274" t="s">
        <v>353</v>
      </c>
      <c r="C204" s="275" t="s">
        <v>354</v>
      </c>
      <c r="D204" s="276" t="s">
        <v>145</v>
      </c>
      <c r="E204" s="279" t="s">
        <v>176</v>
      </c>
      <c r="F204" s="276" t="s">
        <v>177</v>
      </c>
      <c r="G204" s="276" t="s">
        <v>355</v>
      </c>
      <c r="H204" s="69" t="s">
        <v>153</v>
      </c>
      <c r="I204" s="107">
        <f>I206+I207</f>
        <v>0</v>
      </c>
      <c r="J204" s="107">
        <f t="shared" ref="J204:P204" si="87">J206+J207</f>
        <v>10731.1</v>
      </c>
      <c r="K204" s="107">
        <f>K206+K207</f>
        <v>11502.1</v>
      </c>
      <c r="L204" s="107">
        <f>L206+L207</f>
        <v>13994.9</v>
      </c>
      <c r="M204" s="107">
        <f t="shared" si="87"/>
        <v>13985.9</v>
      </c>
      <c r="N204" s="107">
        <f t="shared" si="87"/>
        <v>14007.4</v>
      </c>
      <c r="O204" s="107">
        <f t="shared" si="87"/>
        <v>14029.7</v>
      </c>
      <c r="P204" s="107">
        <f t="shared" si="87"/>
        <v>78251.100000000006</v>
      </c>
    </row>
    <row r="205" spans="1:16" s="155" customFormat="1" ht="25.5" customHeight="1">
      <c r="A205" s="272"/>
      <c r="B205" s="272"/>
      <c r="C205" s="272"/>
      <c r="D205" s="277"/>
      <c r="E205" s="280"/>
      <c r="F205" s="277"/>
      <c r="G205" s="277"/>
      <c r="H205" s="97" t="s">
        <v>138</v>
      </c>
      <c r="I205" s="107">
        <v>0</v>
      </c>
      <c r="J205" s="107">
        <v>0</v>
      </c>
      <c r="K205" s="107">
        <v>0</v>
      </c>
      <c r="L205" s="107">
        <v>0</v>
      </c>
      <c r="M205" s="107">
        <v>0</v>
      </c>
      <c r="N205" s="107">
        <v>0</v>
      </c>
      <c r="O205" s="107">
        <v>0</v>
      </c>
      <c r="P205" s="107">
        <v>0</v>
      </c>
    </row>
    <row r="206" spans="1:16" s="155" customFormat="1" ht="29.25" customHeight="1">
      <c r="A206" s="272"/>
      <c r="B206" s="272"/>
      <c r="C206" s="272"/>
      <c r="D206" s="277"/>
      <c r="E206" s="280"/>
      <c r="F206" s="277"/>
      <c r="G206" s="277"/>
      <c r="H206" s="97" t="s">
        <v>251</v>
      </c>
      <c r="I206" s="107">
        <f>I210+I211</f>
        <v>0</v>
      </c>
      <c r="J206" s="107">
        <f t="shared" ref="J206:P206" si="88">J210+J211</f>
        <v>10547.7</v>
      </c>
      <c r="K206" s="107">
        <f t="shared" si="88"/>
        <v>11132.1</v>
      </c>
      <c r="L206" s="107">
        <f>L210+L211</f>
        <v>13385.9</v>
      </c>
      <c r="M206" s="107">
        <f t="shared" si="88"/>
        <v>13448.1</v>
      </c>
      <c r="N206" s="107">
        <f t="shared" si="88"/>
        <v>13448.1</v>
      </c>
      <c r="O206" s="107">
        <f t="shared" si="88"/>
        <v>13448.1</v>
      </c>
      <c r="P206" s="107">
        <f t="shared" si="88"/>
        <v>75410</v>
      </c>
    </row>
    <row r="207" spans="1:16" s="155" customFormat="1" ht="27.75" customHeight="1">
      <c r="A207" s="272"/>
      <c r="B207" s="272"/>
      <c r="C207" s="272"/>
      <c r="D207" s="277"/>
      <c r="E207" s="280"/>
      <c r="F207" s="277"/>
      <c r="G207" s="277"/>
      <c r="H207" s="97" t="s">
        <v>140</v>
      </c>
      <c r="I207" s="107">
        <f>I212</f>
        <v>0</v>
      </c>
      <c r="J207" s="107">
        <f t="shared" ref="J207:P207" si="89">J212</f>
        <v>183.4</v>
      </c>
      <c r="K207" s="107">
        <f t="shared" si="89"/>
        <v>370</v>
      </c>
      <c r="L207" s="107">
        <f t="shared" si="89"/>
        <v>609</v>
      </c>
      <c r="M207" s="107">
        <f t="shared" si="89"/>
        <v>537.79999999999995</v>
      </c>
      <c r="N207" s="107">
        <f t="shared" si="89"/>
        <v>559.29999999999995</v>
      </c>
      <c r="O207" s="107">
        <f t="shared" si="89"/>
        <v>581.6</v>
      </c>
      <c r="P207" s="107">
        <f t="shared" si="89"/>
        <v>2841.1</v>
      </c>
    </row>
    <row r="208" spans="1:16" s="155" customFormat="1" ht="23.25" customHeight="1">
      <c r="A208" s="273"/>
      <c r="B208" s="273"/>
      <c r="C208" s="273"/>
      <c r="D208" s="278"/>
      <c r="E208" s="281"/>
      <c r="F208" s="278"/>
      <c r="G208" s="278"/>
      <c r="H208" s="97" t="s">
        <v>141</v>
      </c>
      <c r="I208" s="107">
        <v>0</v>
      </c>
      <c r="J208" s="107">
        <v>0</v>
      </c>
      <c r="K208" s="107">
        <v>0</v>
      </c>
      <c r="L208" s="107">
        <v>0</v>
      </c>
      <c r="M208" s="107">
        <v>0</v>
      </c>
      <c r="N208" s="107">
        <v>0</v>
      </c>
      <c r="O208" s="107">
        <v>0</v>
      </c>
      <c r="P208" s="107">
        <v>0</v>
      </c>
    </row>
    <row r="209" spans="1:16" s="155" customFormat="1" ht="65.25" customHeight="1">
      <c r="A209" s="76" t="s">
        <v>356</v>
      </c>
      <c r="B209" s="116" t="s">
        <v>357</v>
      </c>
      <c r="C209" s="116" t="s">
        <v>358</v>
      </c>
      <c r="D209" s="103" t="s">
        <v>145</v>
      </c>
      <c r="E209" s="104" t="s">
        <v>176</v>
      </c>
      <c r="F209" s="103" t="s">
        <v>177</v>
      </c>
      <c r="G209" s="103" t="s">
        <v>631</v>
      </c>
      <c r="H209" s="97" t="s">
        <v>153</v>
      </c>
      <c r="I209" s="107">
        <f>I210+I211+I212</f>
        <v>0</v>
      </c>
      <c r="J209" s="107">
        <f t="shared" ref="J209:O209" si="90">J210+J211+J212</f>
        <v>10731.1</v>
      </c>
      <c r="K209" s="107">
        <f>K210+K211+K212</f>
        <v>11502.1</v>
      </c>
      <c r="L209" s="107">
        <f>L210+L211+L212</f>
        <v>13994.9</v>
      </c>
      <c r="M209" s="107">
        <f t="shared" si="90"/>
        <v>13985.9</v>
      </c>
      <c r="N209" s="107">
        <f t="shared" si="90"/>
        <v>14007.4</v>
      </c>
      <c r="O209" s="107">
        <f t="shared" si="90"/>
        <v>14029.7</v>
      </c>
      <c r="P209" s="107">
        <f>P210+P211+P212</f>
        <v>78251.100000000006</v>
      </c>
    </row>
    <row r="210" spans="1:16" s="155" customFormat="1" ht="54.75" customHeight="1">
      <c r="A210" s="109"/>
      <c r="B210" s="46" t="s">
        <v>154</v>
      </c>
      <c r="C210" s="68" t="s">
        <v>359</v>
      </c>
      <c r="D210" s="106" t="s">
        <v>145</v>
      </c>
      <c r="E210" s="125" t="s">
        <v>176</v>
      </c>
      <c r="F210" s="125" t="s">
        <v>177</v>
      </c>
      <c r="G210" s="125" t="s">
        <v>360</v>
      </c>
      <c r="H210" s="97" t="s">
        <v>139</v>
      </c>
      <c r="I210" s="98">
        <v>0</v>
      </c>
      <c r="J210" s="98">
        <v>4764.1000000000004</v>
      </c>
      <c r="K210" s="107">
        <v>5254.27</v>
      </c>
      <c r="L210" s="107">
        <v>5919.7</v>
      </c>
      <c r="M210" s="107">
        <v>5950.1</v>
      </c>
      <c r="N210" s="107">
        <f>M210</f>
        <v>5950.1</v>
      </c>
      <c r="O210" s="107">
        <f>N210</f>
        <v>5950.1</v>
      </c>
      <c r="P210" s="107">
        <f>SUM(I210:O210)</f>
        <v>33788.369999999995</v>
      </c>
    </row>
    <row r="211" spans="1:16" s="155" customFormat="1" ht="81.75" customHeight="1">
      <c r="A211" s="109"/>
      <c r="B211" s="46" t="s">
        <v>154</v>
      </c>
      <c r="C211" s="52" t="s">
        <v>361</v>
      </c>
      <c r="D211" s="106" t="s">
        <v>145</v>
      </c>
      <c r="E211" s="125" t="s">
        <v>176</v>
      </c>
      <c r="F211" s="125" t="s">
        <v>177</v>
      </c>
      <c r="G211" s="125" t="s">
        <v>362</v>
      </c>
      <c r="H211" s="97" t="s">
        <v>139</v>
      </c>
      <c r="I211" s="98">
        <v>0</v>
      </c>
      <c r="J211" s="98">
        <v>5783.6</v>
      </c>
      <c r="K211" s="107">
        <v>5877.83</v>
      </c>
      <c r="L211" s="107">
        <v>7466.2</v>
      </c>
      <c r="M211" s="107">
        <v>7498</v>
      </c>
      <c r="N211" s="107">
        <v>7498</v>
      </c>
      <c r="O211" s="107">
        <f t="shared" ref="O211" si="91">N211</f>
        <v>7498</v>
      </c>
      <c r="P211" s="107">
        <f>SUM(I211:O211)</f>
        <v>41621.630000000005</v>
      </c>
    </row>
    <row r="212" spans="1:16" s="155" customFormat="1" ht="93" customHeight="1">
      <c r="A212" s="109"/>
      <c r="B212" s="46" t="s">
        <v>154</v>
      </c>
      <c r="C212" s="45" t="s">
        <v>363</v>
      </c>
      <c r="D212" s="106" t="s">
        <v>145</v>
      </c>
      <c r="E212" s="125" t="s">
        <v>176</v>
      </c>
      <c r="F212" s="125" t="s">
        <v>177</v>
      </c>
      <c r="G212" s="125" t="s">
        <v>364</v>
      </c>
      <c r="H212" s="97" t="s">
        <v>140</v>
      </c>
      <c r="I212" s="98">
        <v>0</v>
      </c>
      <c r="J212" s="98">
        <v>183.4</v>
      </c>
      <c r="K212" s="108">
        <v>370</v>
      </c>
      <c r="L212" s="107">
        <v>609</v>
      </c>
      <c r="M212" s="107">
        <v>537.79999999999995</v>
      </c>
      <c r="N212" s="107">
        <v>559.29999999999995</v>
      </c>
      <c r="O212" s="107">
        <v>581.6</v>
      </c>
      <c r="P212" s="107">
        <f>SUM(I212:O212)</f>
        <v>2841.1</v>
      </c>
    </row>
    <row r="213" spans="1:16" s="155" customFormat="1" ht="24" customHeight="1">
      <c r="A213" s="271" t="s">
        <v>365</v>
      </c>
      <c r="B213" s="274" t="s">
        <v>366</v>
      </c>
      <c r="C213" s="275" t="s">
        <v>367</v>
      </c>
      <c r="D213" s="276" t="s">
        <v>145</v>
      </c>
      <c r="E213" s="279" t="s">
        <v>146</v>
      </c>
      <c r="F213" s="276" t="s">
        <v>303</v>
      </c>
      <c r="G213" s="276" t="s">
        <v>368</v>
      </c>
      <c r="H213" s="69" t="s">
        <v>153</v>
      </c>
      <c r="I213" s="107">
        <f>I214+I215</f>
        <v>0</v>
      </c>
      <c r="J213" s="107">
        <f t="shared" ref="J213:P213" si="92">J214+J215</f>
        <v>14534</v>
      </c>
      <c r="K213" s="107">
        <f>K214+K215</f>
        <v>13096.642</v>
      </c>
      <c r="L213" s="107">
        <f>L214+L215</f>
        <v>5919.7999999999993</v>
      </c>
      <c r="M213" s="107">
        <f t="shared" ref="M213:O213" si="93">M214+M215</f>
        <v>6036.2999999999993</v>
      </c>
      <c r="N213" s="107">
        <f t="shared" si="93"/>
        <v>4738.5</v>
      </c>
      <c r="O213" s="107">
        <f t="shared" si="93"/>
        <v>4714.2</v>
      </c>
      <c r="P213" s="107">
        <f t="shared" si="92"/>
        <v>49039.441999999995</v>
      </c>
    </row>
    <row r="214" spans="1:16" s="155" customFormat="1" ht="25.5" customHeight="1">
      <c r="A214" s="272"/>
      <c r="B214" s="272"/>
      <c r="C214" s="272"/>
      <c r="D214" s="277"/>
      <c r="E214" s="280"/>
      <c r="F214" s="277"/>
      <c r="G214" s="277"/>
      <c r="H214" s="97" t="s">
        <v>138</v>
      </c>
      <c r="I214" s="107">
        <f>I219+I220+I221</f>
        <v>0</v>
      </c>
      <c r="J214" s="107">
        <f t="shared" ref="J214:P214" si="94">J219+J220+J221</f>
        <v>14244.5</v>
      </c>
      <c r="K214" s="107">
        <f t="shared" si="94"/>
        <v>12831.182000000001</v>
      </c>
      <c r="L214" s="107">
        <f>L219+L220+L221</f>
        <v>5585.9</v>
      </c>
      <c r="M214" s="107">
        <f t="shared" si="94"/>
        <v>5699.4</v>
      </c>
      <c r="N214" s="107">
        <f t="shared" si="94"/>
        <v>4401.6000000000004</v>
      </c>
      <c r="O214" s="107">
        <f t="shared" si="94"/>
        <v>4377.3</v>
      </c>
      <c r="P214" s="107">
        <f t="shared" si="94"/>
        <v>47139.881999999998</v>
      </c>
    </row>
    <row r="215" spans="1:16" s="155" customFormat="1" ht="29.25" customHeight="1">
      <c r="A215" s="272"/>
      <c r="B215" s="272"/>
      <c r="C215" s="272"/>
      <c r="D215" s="277"/>
      <c r="E215" s="280"/>
      <c r="F215" s="277"/>
      <c r="G215" s="277"/>
      <c r="H215" s="97" t="s">
        <v>251</v>
      </c>
      <c r="I215" s="107">
        <f>I222</f>
        <v>0</v>
      </c>
      <c r="J215" s="107">
        <f t="shared" ref="J215:P215" si="95">J222</f>
        <v>289.5</v>
      </c>
      <c r="K215" s="107">
        <f t="shared" si="95"/>
        <v>265.45999999999998</v>
      </c>
      <c r="L215" s="107">
        <f t="shared" si="95"/>
        <v>333.9</v>
      </c>
      <c r="M215" s="107">
        <f t="shared" si="95"/>
        <v>336.9</v>
      </c>
      <c r="N215" s="107">
        <f t="shared" si="95"/>
        <v>336.9</v>
      </c>
      <c r="O215" s="107">
        <f t="shared" si="95"/>
        <v>336.9</v>
      </c>
      <c r="P215" s="107">
        <f t="shared" si="95"/>
        <v>1899.56</v>
      </c>
    </row>
    <row r="216" spans="1:16" s="155" customFormat="1" ht="27.75" customHeight="1">
      <c r="A216" s="272"/>
      <c r="B216" s="272"/>
      <c r="C216" s="272"/>
      <c r="D216" s="277"/>
      <c r="E216" s="280"/>
      <c r="F216" s="277"/>
      <c r="G216" s="277"/>
      <c r="H216" s="97" t="s">
        <v>140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07">
        <v>0</v>
      </c>
    </row>
    <row r="217" spans="1:16" s="155" customFormat="1" ht="23.25" customHeight="1">
      <c r="A217" s="273"/>
      <c r="B217" s="273"/>
      <c r="C217" s="273"/>
      <c r="D217" s="278"/>
      <c r="E217" s="281"/>
      <c r="F217" s="278"/>
      <c r="G217" s="278"/>
      <c r="H217" s="97" t="s">
        <v>141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07">
        <v>0</v>
      </c>
    </row>
    <row r="218" spans="1:16" s="155" customFormat="1" ht="55.5" customHeight="1">
      <c r="A218" s="109" t="s">
        <v>369</v>
      </c>
      <c r="B218" s="68" t="s">
        <v>342</v>
      </c>
      <c r="C218" s="77" t="s">
        <v>370</v>
      </c>
      <c r="D218" s="106" t="s">
        <v>145</v>
      </c>
      <c r="E218" s="125" t="s">
        <v>146</v>
      </c>
      <c r="F218" s="125" t="s">
        <v>303</v>
      </c>
      <c r="G218" s="125" t="s">
        <v>371</v>
      </c>
      <c r="H218" s="97" t="s">
        <v>153</v>
      </c>
      <c r="I218" s="98">
        <f>I219+I220+I221+I222</f>
        <v>0</v>
      </c>
      <c r="J218" s="98">
        <f t="shared" ref="J218:O218" si="96">J219+J220+J221+J222</f>
        <v>14534</v>
      </c>
      <c r="K218" s="98">
        <f t="shared" si="96"/>
        <v>13096.642</v>
      </c>
      <c r="L218" s="98">
        <f>L219+L220+L221+L222</f>
        <v>5919.7999999999993</v>
      </c>
      <c r="M218" s="98">
        <f t="shared" si="96"/>
        <v>6036.2999999999993</v>
      </c>
      <c r="N218" s="98">
        <f t="shared" si="96"/>
        <v>4738.5</v>
      </c>
      <c r="O218" s="98">
        <f t="shared" si="96"/>
        <v>4714.2</v>
      </c>
      <c r="P218" s="98">
        <f>P219+P220+P221+P222</f>
        <v>49039.441999999995</v>
      </c>
    </row>
    <row r="219" spans="1:16" s="155" customFormat="1" ht="65.25" customHeight="1">
      <c r="A219" s="109"/>
      <c r="B219" s="51" t="s">
        <v>154</v>
      </c>
      <c r="C219" s="53" t="s">
        <v>372</v>
      </c>
      <c r="D219" s="106" t="s">
        <v>145</v>
      </c>
      <c r="E219" s="106" t="s">
        <v>146</v>
      </c>
      <c r="F219" s="106" t="s">
        <v>303</v>
      </c>
      <c r="G219" s="106" t="s">
        <v>373</v>
      </c>
      <c r="H219" s="97" t="s">
        <v>138</v>
      </c>
      <c r="I219" s="98">
        <v>0</v>
      </c>
      <c r="J219" s="98">
        <v>2300.8000000000002</v>
      </c>
      <c r="K219" s="108">
        <v>2189.1</v>
      </c>
      <c r="L219" s="107">
        <v>2200.6999999999998</v>
      </c>
      <c r="M219" s="107">
        <v>2342.5</v>
      </c>
      <c r="N219" s="107">
        <v>1985.4</v>
      </c>
      <c r="O219" s="107">
        <v>1985.4</v>
      </c>
      <c r="P219" s="107">
        <f>SUM(I219:O219)</f>
        <v>13003.899999999998</v>
      </c>
    </row>
    <row r="220" spans="1:16" s="155" customFormat="1" ht="79.5" customHeight="1">
      <c r="A220" s="109"/>
      <c r="B220" s="51" t="s">
        <v>154</v>
      </c>
      <c r="C220" s="66" t="s">
        <v>374</v>
      </c>
      <c r="D220" s="106" t="s">
        <v>145</v>
      </c>
      <c r="E220" s="106" t="s">
        <v>146</v>
      </c>
      <c r="F220" s="106" t="s">
        <v>303</v>
      </c>
      <c r="G220" s="106" t="s">
        <v>375</v>
      </c>
      <c r="H220" s="97" t="s">
        <v>138</v>
      </c>
      <c r="I220" s="98">
        <v>0</v>
      </c>
      <c r="J220" s="98">
        <v>10110.9</v>
      </c>
      <c r="K220" s="108">
        <v>8785.5820000000003</v>
      </c>
      <c r="L220" s="107">
        <v>0</v>
      </c>
      <c r="M220" s="107">
        <f t="shared" ref="M220:O220" si="97">L220</f>
        <v>0</v>
      </c>
      <c r="N220" s="107">
        <f t="shared" si="97"/>
        <v>0</v>
      </c>
      <c r="O220" s="107">
        <f t="shared" si="97"/>
        <v>0</v>
      </c>
      <c r="P220" s="107">
        <f>SUM(I220:O220)</f>
        <v>18896.482</v>
      </c>
    </row>
    <row r="221" spans="1:16" s="155" customFormat="1" ht="78" customHeight="1">
      <c r="A221" s="109"/>
      <c r="B221" s="51" t="s">
        <v>154</v>
      </c>
      <c r="C221" s="66" t="s">
        <v>376</v>
      </c>
      <c r="D221" s="106" t="s">
        <v>145</v>
      </c>
      <c r="E221" s="106" t="s">
        <v>146</v>
      </c>
      <c r="F221" s="106" t="s">
        <v>303</v>
      </c>
      <c r="G221" s="106" t="s">
        <v>377</v>
      </c>
      <c r="H221" s="97" t="s">
        <v>138</v>
      </c>
      <c r="I221" s="98">
        <v>0</v>
      </c>
      <c r="J221" s="98">
        <v>1832.8</v>
      </c>
      <c r="K221" s="108">
        <v>1856.5</v>
      </c>
      <c r="L221" s="108">
        <v>3385.2</v>
      </c>
      <c r="M221" s="108">
        <v>3356.9</v>
      </c>
      <c r="N221" s="108">
        <v>2416.1999999999998</v>
      </c>
      <c r="O221" s="108">
        <v>2391.9</v>
      </c>
      <c r="P221" s="108">
        <f>SUM(I221:O221)</f>
        <v>15239.499999999998</v>
      </c>
    </row>
    <row r="222" spans="1:16" s="155" customFormat="1" ht="108.75" customHeight="1">
      <c r="A222" s="109"/>
      <c r="B222" s="51" t="s">
        <v>154</v>
      </c>
      <c r="C222" s="52" t="s">
        <v>378</v>
      </c>
      <c r="D222" s="106" t="s">
        <v>145</v>
      </c>
      <c r="E222" s="106" t="s">
        <v>146</v>
      </c>
      <c r="F222" s="106" t="s">
        <v>303</v>
      </c>
      <c r="G222" s="106" t="s">
        <v>379</v>
      </c>
      <c r="H222" s="97" t="s">
        <v>139</v>
      </c>
      <c r="I222" s="98">
        <v>0</v>
      </c>
      <c r="J222" s="98">
        <v>289.5</v>
      </c>
      <c r="K222" s="81">
        <v>265.45999999999998</v>
      </c>
      <c r="L222" s="98">
        <v>333.9</v>
      </c>
      <c r="M222" s="98">
        <v>336.9</v>
      </c>
      <c r="N222" s="98">
        <v>336.9</v>
      </c>
      <c r="O222" s="98">
        <v>336.9</v>
      </c>
      <c r="P222" s="107">
        <f>SUM(I222:O222)</f>
        <v>1899.56</v>
      </c>
    </row>
    <row r="225" spans="1:6">
      <c r="A225" s="155"/>
      <c r="B225" s="155" t="s">
        <v>632</v>
      </c>
      <c r="C225" s="155"/>
      <c r="D225" s="189"/>
      <c r="E225" s="189"/>
      <c r="F225" s="189"/>
    </row>
  </sheetData>
  <mergeCells count="260">
    <mergeCell ref="M20:M21"/>
    <mergeCell ref="N20:N21"/>
    <mergeCell ref="O20:O21"/>
    <mergeCell ref="P20:P21"/>
    <mergeCell ref="M30:M31"/>
    <mergeCell ref="N30:N31"/>
    <mergeCell ref="I20:I21"/>
    <mergeCell ref="J20:J21"/>
    <mergeCell ref="K20:K21"/>
    <mergeCell ref="L20:L21"/>
    <mergeCell ref="A1:L9"/>
    <mergeCell ref="H10:H16"/>
    <mergeCell ref="E15:E16"/>
    <mergeCell ref="F15:F16"/>
    <mergeCell ref="G15:G16"/>
    <mergeCell ref="I15:I16"/>
    <mergeCell ref="J15:J16"/>
    <mergeCell ref="K15:K16"/>
    <mergeCell ref="L15:L16"/>
    <mergeCell ref="I10:P14"/>
    <mergeCell ref="M15:M16"/>
    <mergeCell ref="N15:N16"/>
    <mergeCell ref="O15:O16"/>
    <mergeCell ref="P15:P16"/>
    <mergeCell ref="A10:A16"/>
    <mergeCell ref="B10:B16"/>
    <mergeCell ref="C10:C16"/>
    <mergeCell ref="D10:D16"/>
    <mergeCell ref="E10:G14"/>
    <mergeCell ref="F18:F23"/>
    <mergeCell ref="G18:G23"/>
    <mergeCell ref="H30:H31"/>
    <mergeCell ref="I30:I31"/>
    <mergeCell ref="F24:F28"/>
    <mergeCell ref="G24:G28"/>
    <mergeCell ref="A30:A31"/>
    <mergeCell ref="B30:B31"/>
    <mergeCell ref="C30:C31"/>
    <mergeCell ref="D30:D31"/>
    <mergeCell ref="E30:E31"/>
    <mergeCell ref="F30:F31"/>
    <mergeCell ref="G30:G31"/>
    <mergeCell ref="A24:A28"/>
    <mergeCell ref="B24:B28"/>
    <mergeCell ref="C24:C28"/>
    <mergeCell ref="D24:D28"/>
    <mergeCell ref="E24:E28"/>
    <mergeCell ref="H20:H21"/>
    <mergeCell ref="A18:A23"/>
    <mergeCell ref="B18:B23"/>
    <mergeCell ref="C18:C23"/>
    <mergeCell ref="D18:D23"/>
    <mergeCell ref="E18:E23"/>
    <mergeCell ref="A168:A172"/>
    <mergeCell ref="B168:B172"/>
    <mergeCell ref="C168:C172"/>
    <mergeCell ref="D168:D172"/>
    <mergeCell ref="E168:E172"/>
    <mergeCell ref="F168:F172"/>
    <mergeCell ref="G168:G172"/>
    <mergeCell ref="C57:C59"/>
    <mergeCell ref="D57:D59"/>
    <mergeCell ref="E57:E59"/>
    <mergeCell ref="F57:F59"/>
    <mergeCell ref="G57:G59"/>
    <mergeCell ref="A57:A59"/>
    <mergeCell ref="B57:B59"/>
    <mergeCell ref="B72:B73"/>
    <mergeCell ref="C72:C73"/>
    <mergeCell ref="D72:D73"/>
    <mergeCell ref="E72:E73"/>
    <mergeCell ref="F72:F73"/>
    <mergeCell ref="G72:G73"/>
    <mergeCell ref="A106:A110"/>
    <mergeCell ref="B106:B110"/>
    <mergeCell ref="C106:C110"/>
    <mergeCell ref="D106:D11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B42:B43"/>
    <mergeCell ref="C42:C43"/>
    <mergeCell ref="D42:D43"/>
    <mergeCell ref="E42:E43"/>
    <mergeCell ref="F42:F43"/>
    <mergeCell ref="G42:G43"/>
    <mergeCell ref="H42:H43"/>
    <mergeCell ref="I42:I43"/>
    <mergeCell ref="U18:U19"/>
    <mergeCell ref="H32:H33"/>
    <mergeCell ref="H34:H35"/>
    <mergeCell ref="H36:H37"/>
    <mergeCell ref="J39:J40"/>
    <mergeCell ref="K39:K40"/>
    <mergeCell ref="L39:L40"/>
    <mergeCell ref="M39:M40"/>
    <mergeCell ref="N39:N40"/>
    <mergeCell ref="O39:O40"/>
    <mergeCell ref="P39:P40"/>
    <mergeCell ref="O30:O31"/>
    <mergeCell ref="P30:P31"/>
    <mergeCell ref="J30:J31"/>
    <mergeCell ref="K30:K31"/>
    <mergeCell ref="L30:L31"/>
    <mergeCell ref="J42:J43"/>
    <mergeCell ref="K42:K43"/>
    <mergeCell ref="L42:L43"/>
    <mergeCell ref="M42:M43"/>
    <mergeCell ref="N42:N43"/>
    <mergeCell ref="O42:O43"/>
    <mergeCell ref="P42:P4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A42:A43"/>
    <mergeCell ref="N72:N73"/>
    <mergeCell ref="O72:O73"/>
    <mergeCell ref="L57:L59"/>
    <mergeCell ref="M57:M59"/>
    <mergeCell ref="N57:N59"/>
    <mergeCell ref="O57:O59"/>
    <mergeCell ref="P57:P59"/>
    <mergeCell ref="A67:A71"/>
    <mergeCell ref="B67:B71"/>
    <mergeCell ref="C67:C71"/>
    <mergeCell ref="D67:D71"/>
    <mergeCell ref="E67:E71"/>
    <mergeCell ref="F67:F71"/>
    <mergeCell ref="G67:G71"/>
    <mergeCell ref="H57:H59"/>
    <mergeCell ref="I57:I59"/>
    <mergeCell ref="J57:J59"/>
    <mergeCell ref="K57:K59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A72:A73"/>
    <mergeCell ref="H72:H73"/>
    <mergeCell ref="I72:I73"/>
    <mergeCell ref="J72:J73"/>
    <mergeCell ref="K72:K73"/>
    <mergeCell ref="L72:L73"/>
    <mergeCell ref="M72:M73"/>
    <mergeCell ref="E106:E110"/>
    <mergeCell ref="F106:F110"/>
    <mergeCell ref="G106:G110"/>
    <mergeCell ref="A130:A134"/>
    <mergeCell ref="B130:B134"/>
    <mergeCell ref="C130:C134"/>
    <mergeCell ref="D130:D134"/>
    <mergeCell ref="E130:E134"/>
    <mergeCell ref="F130:F134"/>
    <mergeCell ref="G130:G134"/>
    <mergeCell ref="A144:A148"/>
    <mergeCell ref="B144:B148"/>
    <mergeCell ref="C144:C148"/>
    <mergeCell ref="D144:D148"/>
    <mergeCell ref="E144:E148"/>
    <mergeCell ref="F144:F148"/>
    <mergeCell ref="G144:G148"/>
    <mergeCell ref="A156:A160"/>
    <mergeCell ref="B156:B160"/>
    <mergeCell ref="C156:C160"/>
    <mergeCell ref="D156:D160"/>
    <mergeCell ref="E156:E160"/>
    <mergeCell ref="F156:F160"/>
    <mergeCell ref="G156:G160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A183:A187"/>
    <mergeCell ref="B183:B187"/>
    <mergeCell ref="C183:C187"/>
    <mergeCell ref="D183:D187"/>
    <mergeCell ref="E183:E187"/>
    <mergeCell ref="F183:F187"/>
    <mergeCell ref="G183:G187"/>
    <mergeCell ref="A192:A196"/>
    <mergeCell ref="B192:B196"/>
    <mergeCell ref="C192:C196"/>
    <mergeCell ref="D192:D196"/>
    <mergeCell ref="E192:E196"/>
    <mergeCell ref="F192:F196"/>
    <mergeCell ref="G192:G196"/>
    <mergeCell ref="J198:J199"/>
    <mergeCell ref="K198:K199"/>
    <mergeCell ref="L198:L199"/>
    <mergeCell ref="M198:M199"/>
    <mergeCell ref="N198:N199"/>
    <mergeCell ref="O198:O199"/>
    <mergeCell ref="P198:P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A198:A199"/>
    <mergeCell ref="A204:A208"/>
    <mergeCell ref="B204:B208"/>
    <mergeCell ref="C204:C208"/>
    <mergeCell ref="D204:D208"/>
    <mergeCell ref="E204:E208"/>
    <mergeCell ref="F204:F208"/>
    <mergeCell ref="G204:G208"/>
    <mergeCell ref="A213:A217"/>
    <mergeCell ref="B213:B217"/>
    <mergeCell ref="C213:C217"/>
    <mergeCell ref="D213:D217"/>
    <mergeCell ref="E213:E217"/>
    <mergeCell ref="F213:F217"/>
    <mergeCell ref="G213:G21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75" zoomScaleSheetLayoutView="75" workbookViewId="0">
      <selection activeCell="B34" sqref="B34"/>
    </sheetView>
  </sheetViews>
  <sheetFormatPr defaultRowHeight="18.75"/>
  <cols>
    <col min="1" max="1" width="40.42578125" style="3" customWidth="1"/>
    <col min="2" max="2" width="47.28515625" style="5" customWidth="1"/>
    <col min="3" max="3" width="18.7109375" style="6" customWidth="1"/>
    <col min="4" max="4" width="25.85546875" style="3" customWidth="1"/>
    <col min="5" max="5" width="29.7109375" style="8" customWidth="1"/>
    <col min="6" max="6" width="30.85546875" style="2" customWidth="1"/>
    <col min="7" max="12" width="9.140625" style="2"/>
    <col min="13" max="13" width="9.140625" style="1"/>
  </cols>
  <sheetData>
    <row r="1" spans="1:16" ht="32.450000000000003" customHeight="1">
      <c r="A1" s="398" t="s">
        <v>23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399" t="s">
        <v>66</v>
      </c>
      <c r="B2" s="399"/>
      <c r="C2" s="399"/>
      <c r="D2" s="399"/>
      <c r="E2" s="399"/>
    </row>
    <row r="3" spans="1:16">
      <c r="A3" s="400"/>
      <c r="B3" s="400"/>
      <c r="C3" s="400"/>
      <c r="D3" s="400"/>
      <c r="E3" s="400"/>
    </row>
    <row r="4" spans="1:16" ht="36" customHeight="1">
      <c r="A4" s="12" t="s">
        <v>41</v>
      </c>
      <c r="B4" s="401" t="s">
        <v>65</v>
      </c>
      <c r="C4" s="401"/>
      <c r="D4" s="401"/>
      <c r="E4" s="401"/>
    </row>
    <row r="5" spans="1:16">
      <c r="A5" s="12" t="s">
        <v>24</v>
      </c>
      <c r="B5" s="402" t="s">
        <v>64</v>
      </c>
      <c r="C5" s="402"/>
      <c r="D5" s="402"/>
      <c r="E5" s="402"/>
    </row>
    <row r="6" spans="1:16">
      <c r="A6" s="12" t="s">
        <v>25</v>
      </c>
      <c r="B6" s="401" t="s">
        <v>63</v>
      </c>
      <c r="C6" s="401"/>
      <c r="D6" s="401"/>
      <c r="E6" s="401"/>
    </row>
    <row r="7" spans="1:16">
      <c r="A7" s="12"/>
      <c r="B7" s="401" t="s">
        <v>62</v>
      </c>
      <c r="C7" s="401"/>
      <c r="D7" s="401"/>
      <c r="E7" s="401"/>
    </row>
    <row r="8" spans="1:16">
      <c r="A8" s="12"/>
      <c r="B8" s="401" t="s">
        <v>61</v>
      </c>
      <c r="C8" s="401"/>
      <c r="D8" s="401"/>
      <c r="E8" s="401"/>
    </row>
    <row r="9" spans="1:16" ht="37.5">
      <c r="A9" s="12" t="s">
        <v>49</v>
      </c>
      <c r="B9" s="402">
        <v>9.6000000000000002E-2</v>
      </c>
      <c r="C9" s="402"/>
      <c r="D9" s="402"/>
      <c r="E9" s="402"/>
    </row>
    <row r="10" spans="1:16" ht="26.25" customHeight="1">
      <c r="A10" s="382" t="s">
        <v>5</v>
      </c>
      <c r="B10" s="380" t="s">
        <v>6</v>
      </c>
      <c r="C10" s="382" t="s">
        <v>1</v>
      </c>
      <c r="D10" s="383" t="s">
        <v>0</v>
      </c>
      <c r="E10" s="385" t="s">
        <v>7</v>
      </c>
      <c r="F10" s="389" t="s">
        <v>26</v>
      </c>
      <c r="G10" s="13"/>
      <c r="H10" s="13"/>
      <c r="I10" s="13"/>
      <c r="J10" s="13"/>
      <c r="K10" s="13"/>
    </row>
    <row r="11" spans="1:16" ht="34.9" customHeight="1">
      <c r="A11" s="382"/>
      <c r="B11" s="381"/>
      <c r="C11" s="382"/>
      <c r="D11" s="384"/>
      <c r="E11" s="386"/>
      <c r="F11" s="390"/>
      <c r="G11" s="13"/>
      <c r="H11" s="13"/>
      <c r="I11" s="13"/>
      <c r="J11" s="13"/>
      <c r="K11" s="13"/>
    </row>
    <row r="12" spans="1:16" ht="25.9" customHeight="1">
      <c r="A12" s="391" t="s">
        <v>18</v>
      </c>
      <c r="B12" s="392"/>
      <c r="C12" s="392"/>
      <c r="D12" s="392"/>
      <c r="E12" s="392"/>
      <c r="F12" s="393"/>
      <c r="G12" s="14"/>
      <c r="H12" s="14"/>
      <c r="I12" s="14"/>
      <c r="J12" s="14"/>
      <c r="K12" s="14"/>
    </row>
    <row r="13" spans="1:16" ht="76.5" customHeight="1">
      <c r="A13" s="387" t="s">
        <v>446</v>
      </c>
      <c r="B13" s="17" t="s">
        <v>20</v>
      </c>
      <c r="C13" s="25" t="s">
        <v>56</v>
      </c>
      <c r="D13" s="25">
        <v>100</v>
      </c>
      <c r="E13" s="396">
        <v>1.1000000000000001</v>
      </c>
      <c r="F13" s="394"/>
      <c r="G13" s="14"/>
      <c r="H13" s="14"/>
      <c r="I13" s="14"/>
      <c r="J13" s="14"/>
      <c r="K13" s="14"/>
    </row>
    <row r="14" spans="1:16" ht="76.5" customHeight="1">
      <c r="A14" s="388"/>
      <c r="B14" s="17" t="s">
        <v>19</v>
      </c>
      <c r="C14" s="26" t="s">
        <v>56</v>
      </c>
      <c r="D14" s="89">
        <v>100</v>
      </c>
      <c r="E14" s="397"/>
      <c r="F14" s="394"/>
      <c r="G14" s="14"/>
      <c r="H14" s="14"/>
      <c r="I14" s="14"/>
      <c r="J14" s="14"/>
      <c r="K14" s="14"/>
    </row>
    <row r="15" spans="1:16" ht="46.15" customHeight="1">
      <c r="A15" s="387" t="s">
        <v>466</v>
      </c>
      <c r="B15" s="17" t="s">
        <v>20</v>
      </c>
      <c r="C15" s="25" t="s">
        <v>56</v>
      </c>
      <c r="D15" s="25">
        <v>57.8</v>
      </c>
      <c r="E15" s="396">
        <f>D16/D15</f>
        <v>1.7301038062283738</v>
      </c>
      <c r="F15" s="394"/>
      <c r="G15" s="14"/>
      <c r="H15" s="14"/>
      <c r="I15" s="14"/>
      <c r="J15" s="14"/>
      <c r="K15" s="14"/>
    </row>
    <row r="16" spans="1:16" ht="97.5" customHeight="1">
      <c r="A16" s="388"/>
      <c r="B16" s="17" t="s">
        <v>19</v>
      </c>
      <c r="C16" s="26" t="s">
        <v>56</v>
      </c>
      <c r="D16" s="89">
        <v>100</v>
      </c>
      <c r="E16" s="397"/>
      <c r="F16" s="394"/>
      <c r="G16" s="14"/>
      <c r="H16" s="14"/>
      <c r="I16" s="14"/>
      <c r="J16" s="14"/>
      <c r="K16" s="14"/>
    </row>
    <row r="17" spans="1:13" ht="41.45" customHeight="1">
      <c r="A17" s="387" t="s">
        <v>467</v>
      </c>
      <c r="B17" s="17" t="s">
        <v>20</v>
      </c>
      <c r="C17" s="25" t="s">
        <v>56</v>
      </c>
      <c r="D17" s="129">
        <v>18.399999999999999</v>
      </c>
      <c r="E17" s="396">
        <f>D18/D17</f>
        <v>1.3586956521739131</v>
      </c>
      <c r="F17" s="394"/>
      <c r="G17" s="14"/>
      <c r="H17" s="14"/>
      <c r="I17" s="14"/>
      <c r="J17" s="14"/>
      <c r="K17" s="14"/>
      <c r="L17"/>
      <c r="M17"/>
    </row>
    <row r="18" spans="1:13" ht="90" customHeight="1">
      <c r="A18" s="388"/>
      <c r="B18" s="17" t="s">
        <v>19</v>
      </c>
      <c r="C18" s="26" t="s">
        <v>56</v>
      </c>
      <c r="D18" s="89">
        <v>25</v>
      </c>
      <c r="E18" s="397"/>
      <c r="F18" s="395"/>
      <c r="G18" s="14"/>
      <c r="H18" s="14"/>
      <c r="I18" s="14"/>
      <c r="J18" s="14"/>
      <c r="K18" s="14"/>
      <c r="L18"/>
      <c r="M18"/>
    </row>
    <row r="19" spans="1:13" ht="90" customHeight="1">
      <c r="A19" s="387" t="s">
        <v>468</v>
      </c>
      <c r="B19" s="17" t="s">
        <v>20</v>
      </c>
      <c r="C19" s="25" t="s">
        <v>56</v>
      </c>
      <c r="D19" s="25">
        <v>100</v>
      </c>
      <c r="E19" s="396">
        <v>1</v>
      </c>
      <c r="F19" s="82"/>
      <c r="G19" s="14"/>
      <c r="H19" s="14"/>
      <c r="I19" s="14"/>
      <c r="J19" s="14"/>
      <c r="K19" s="14"/>
      <c r="L19"/>
      <c r="M19"/>
    </row>
    <row r="20" spans="1:13" ht="51.75" customHeight="1">
      <c r="A20" s="388"/>
      <c r="B20" s="17" t="s">
        <v>19</v>
      </c>
      <c r="C20" s="26" t="s">
        <v>56</v>
      </c>
      <c r="D20" s="89">
        <v>100</v>
      </c>
      <c r="E20" s="397"/>
      <c r="F20" s="19"/>
      <c r="G20" s="14"/>
      <c r="H20" s="14"/>
      <c r="I20" s="14"/>
      <c r="J20" s="14"/>
      <c r="K20" s="14"/>
      <c r="L20"/>
      <c r="M20"/>
    </row>
    <row r="21" spans="1:13" ht="51.75" customHeight="1">
      <c r="A21" s="131"/>
      <c r="B21" s="15" t="s">
        <v>33</v>
      </c>
      <c r="C21" s="118" t="s">
        <v>17</v>
      </c>
      <c r="D21" s="118" t="s">
        <v>17</v>
      </c>
      <c r="E21" s="27">
        <f>(E13+E15+E17+E19)/4</f>
        <v>1.2971998646005718</v>
      </c>
      <c r="F21" s="132"/>
      <c r="G21" s="14"/>
      <c r="H21" s="14"/>
      <c r="I21" s="14"/>
      <c r="J21" s="14"/>
      <c r="K21" s="14"/>
      <c r="L21"/>
      <c r="M21"/>
    </row>
    <row r="22" spans="1:13" ht="71.25" customHeight="1">
      <c r="A22" s="373" t="s">
        <v>8</v>
      </c>
      <c r="B22" s="15" t="s">
        <v>2</v>
      </c>
      <c r="C22" s="118" t="s">
        <v>3</v>
      </c>
      <c r="D22" s="26">
        <v>4</v>
      </c>
      <c r="E22" s="376">
        <f>D23/D22</f>
        <v>1</v>
      </c>
      <c r="F22" s="371"/>
      <c r="L22"/>
      <c r="M22"/>
    </row>
    <row r="23" spans="1:13" ht="25.5">
      <c r="A23" s="375"/>
      <c r="B23" s="15" t="s">
        <v>4</v>
      </c>
      <c r="C23" s="118" t="s">
        <v>3</v>
      </c>
      <c r="D23" s="26">
        <v>4</v>
      </c>
      <c r="E23" s="378"/>
      <c r="F23" s="372"/>
      <c r="L23"/>
      <c r="M23"/>
    </row>
    <row r="24" spans="1:13" ht="73.5" customHeight="1">
      <c r="A24" s="373" t="s">
        <v>9</v>
      </c>
      <c r="B24" s="4" t="s">
        <v>14</v>
      </c>
      <c r="C24" s="16" t="s">
        <v>10</v>
      </c>
      <c r="D24" s="26">
        <v>40313.5</v>
      </c>
      <c r="E24" s="376">
        <f>(0.5*D25/D24)+(0.5*D27/D26)</f>
        <v>0.99995286938618566</v>
      </c>
      <c r="F24" s="371"/>
      <c r="L24"/>
      <c r="M24"/>
    </row>
    <row r="25" spans="1:13" ht="70.5" customHeight="1">
      <c r="A25" s="374"/>
      <c r="B25" s="4" t="s">
        <v>13</v>
      </c>
      <c r="C25" s="16" t="s">
        <v>10</v>
      </c>
      <c r="D25" s="89">
        <v>40309.699999999997</v>
      </c>
      <c r="E25" s="377"/>
      <c r="F25" s="379"/>
      <c r="L25"/>
      <c r="M25"/>
    </row>
    <row r="26" spans="1:13" ht="62.25" customHeight="1">
      <c r="A26" s="374"/>
      <c r="B26" s="4" t="s">
        <v>11</v>
      </c>
      <c r="C26" s="16" t="s">
        <v>10</v>
      </c>
      <c r="D26" s="26">
        <v>34299.800000000003</v>
      </c>
      <c r="E26" s="377"/>
      <c r="F26" s="379"/>
      <c r="L26"/>
      <c r="M26"/>
    </row>
    <row r="27" spans="1:13" ht="59.25" customHeight="1">
      <c r="A27" s="375"/>
      <c r="B27" s="4" t="s">
        <v>12</v>
      </c>
      <c r="C27" s="16" t="s">
        <v>10</v>
      </c>
      <c r="D27" s="89">
        <v>34299.800000000003</v>
      </c>
      <c r="E27" s="378"/>
      <c r="F27" s="372"/>
      <c r="L27"/>
      <c r="M27"/>
    </row>
    <row r="28" spans="1:13" ht="178.5">
      <c r="A28" s="18" t="s">
        <v>15</v>
      </c>
      <c r="B28" s="20" t="s">
        <v>16</v>
      </c>
      <c r="C28" s="16" t="s">
        <v>17</v>
      </c>
      <c r="D28" s="21">
        <f>E22-E24</f>
        <v>4.7130613814339029E-5</v>
      </c>
      <c r="E28" s="27">
        <v>1</v>
      </c>
      <c r="F28" s="22" t="s">
        <v>31</v>
      </c>
      <c r="L28"/>
      <c r="M28"/>
    </row>
    <row r="29" spans="1:13" ht="127.5">
      <c r="A29" s="23" t="s">
        <v>29</v>
      </c>
      <c r="B29" s="15" t="s">
        <v>30</v>
      </c>
      <c r="C29" s="16" t="s">
        <v>17</v>
      </c>
      <c r="D29" s="24">
        <f>E20/E28</f>
        <v>0</v>
      </c>
      <c r="E29" s="27" t="s">
        <v>380</v>
      </c>
      <c r="F29" s="22" t="s">
        <v>34</v>
      </c>
      <c r="L29"/>
      <c r="M29"/>
    </row>
    <row r="31" spans="1:13">
      <c r="A31" s="3" t="s">
        <v>381</v>
      </c>
      <c r="B31" s="5" t="s">
        <v>42</v>
      </c>
      <c r="D31" s="3" t="s">
        <v>382</v>
      </c>
      <c r="L31"/>
      <c r="M31"/>
    </row>
    <row r="32" spans="1:13">
      <c r="B32" s="28" t="s">
        <v>43</v>
      </c>
      <c r="D32" s="28" t="s">
        <v>44</v>
      </c>
      <c r="L32"/>
      <c r="M32"/>
    </row>
    <row r="34" spans="1:13">
      <c r="A34" s="3" t="s">
        <v>45</v>
      </c>
      <c r="B34" s="5" t="s">
        <v>633</v>
      </c>
      <c r="C34"/>
      <c r="D34"/>
      <c r="E34"/>
      <c r="F34"/>
      <c r="G34"/>
      <c r="H34"/>
      <c r="I34"/>
      <c r="J34"/>
      <c r="K34"/>
      <c r="L34"/>
      <c r="M34"/>
    </row>
    <row r="36" spans="1:13">
      <c r="A36" s="3" t="s">
        <v>383</v>
      </c>
      <c r="C36"/>
      <c r="D36"/>
      <c r="E36"/>
      <c r="F36"/>
      <c r="G36"/>
      <c r="H36"/>
      <c r="I36"/>
      <c r="J36"/>
      <c r="K36"/>
      <c r="L36"/>
      <c r="M36"/>
    </row>
    <row r="38" spans="1:13">
      <c r="A38" s="3" t="s">
        <v>47</v>
      </c>
      <c r="C38"/>
      <c r="D38"/>
      <c r="E38"/>
      <c r="F38"/>
      <c r="G38"/>
      <c r="H38"/>
      <c r="I38"/>
      <c r="J38"/>
      <c r="K38"/>
      <c r="L38"/>
      <c r="M38"/>
    </row>
  </sheetData>
  <mergeCells count="31">
    <mergeCell ref="E19:E20"/>
    <mergeCell ref="B7:E7"/>
    <mergeCell ref="B8:E8"/>
    <mergeCell ref="B9:E9"/>
    <mergeCell ref="B6:E6"/>
    <mergeCell ref="A1:E1"/>
    <mergeCell ref="A2:E2"/>
    <mergeCell ref="A3:E3"/>
    <mergeCell ref="B4:E4"/>
    <mergeCell ref="B5:E5"/>
    <mergeCell ref="A17:A18"/>
    <mergeCell ref="E17:E18"/>
    <mergeCell ref="A10:A11"/>
    <mergeCell ref="A13:A14"/>
    <mergeCell ref="E13:E14"/>
    <mergeCell ref="F22:F23"/>
    <mergeCell ref="A24:A27"/>
    <mergeCell ref="E24:E27"/>
    <mergeCell ref="F24:F27"/>
    <mergeCell ref="B10:B11"/>
    <mergeCell ref="C10:C11"/>
    <mergeCell ref="D10:D11"/>
    <mergeCell ref="E10:E11"/>
    <mergeCell ref="A19:A20"/>
    <mergeCell ref="A22:A23"/>
    <mergeCell ref="E22:E23"/>
    <mergeCell ref="F10:F11"/>
    <mergeCell ref="A12:F12"/>
    <mergeCell ref="F13:F18"/>
    <mergeCell ref="A15:A16"/>
    <mergeCell ref="E15:E16"/>
  </mergeCells>
  <pageMargins left="0.7" right="0.7" top="0.75" bottom="0.75" header="0.3" footer="0.3"/>
  <pageSetup paperSize="9" scale="59" orientation="landscape" r:id="rId1"/>
  <rowBreaks count="1" manualBreakCount="1">
    <brk id="2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75" zoomScaleSheetLayoutView="75" workbookViewId="0">
      <selection activeCell="J22" sqref="J22"/>
    </sheetView>
  </sheetViews>
  <sheetFormatPr defaultRowHeight="18.75"/>
  <cols>
    <col min="1" max="1" width="37.140625" style="3" customWidth="1"/>
    <col min="2" max="2" width="47.28515625" style="5" customWidth="1"/>
    <col min="3" max="3" width="18.7109375" style="6" customWidth="1"/>
    <col min="4" max="4" width="25.85546875" style="3" customWidth="1"/>
    <col min="5" max="5" width="29.7109375" style="8" customWidth="1"/>
    <col min="6" max="6" width="30.85546875" style="2" customWidth="1"/>
    <col min="7" max="12" width="8.85546875" style="2"/>
    <col min="13" max="13" width="8.85546875" style="1"/>
  </cols>
  <sheetData>
    <row r="1" spans="1:16" ht="32.450000000000003" customHeight="1">
      <c r="A1" s="398" t="s">
        <v>22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399" t="s">
        <v>445</v>
      </c>
      <c r="B2" s="399"/>
      <c r="C2" s="399"/>
      <c r="D2" s="399"/>
      <c r="E2" s="399"/>
    </row>
    <row r="3" spans="1:16">
      <c r="A3" s="30"/>
      <c r="B3" s="30"/>
      <c r="C3" s="30"/>
      <c r="D3" s="30"/>
      <c r="E3" s="30"/>
    </row>
    <row r="4" spans="1:16">
      <c r="A4" s="29" t="s">
        <v>41</v>
      </c>
      <c r="B4" s="402" t="s">
        <v>67</v>
      </c>
      <c r="C4" s="402"/>
      <c r="D4" s="402"/>
      <c r="E4" s="402"/>
    </row>
    <row r="5" spans="1:16" ht="60" customHeight="1">
      <c r="A5" s="29" t="s">
        <v>27</v>
      </c>
      <c r="B5" s="401" t="s">
        <v>68</v>
      </c>
      <c r="C5" s="401"/>
      <c r="D5" s="401"/>
      <c r="E5" s="401"/>
    </row>
    <row r="6" spans="1:16">
      <c r="A6" s="29" t="s">
        <v>28</v>
      </c>
      <c r="B6" s="401" t="s">
        <v>69</v>
      </c>
      <c r="C6" s="401"/>
      <c r="D6" s="401"/>
      <c r="E6" s="401"/>
    </row>
    <row r="7" spans="1:16">
      <c r="A7" s="9"/>
      <c r="B7" s="401" t="s">
        <v>92</v>
      </c>
      <c r="C7" s="401"/>
      <c r="D7" s="401"/>
      <c r="E7" s="401"/>
    </row>
    <row r="8" spans="1:16" ht="31.5" customHeight="1">
      <c r="A8" s="9"/>
      <c r="B8" s="401" t="s">
        <v>70</v>
      </c>
      <c r="C8" s="401"/>
      <c r="D8" s="401"/>
      <c r="E8" s="401"/>
    </row>
    <row r="9" spans="1:16">
      <c r="A9" s="9"/>
      <c r="B9" s="11"/>
      <c r="C9" s="12"/>
      <c r="D9" s="11"/>
      <c r="E9" s="11"/>
    </row>
    <row r="10" spans="1:16" ht="26.25" customHeight="1">
      <c r="A10" s="382" t="s">
        <v>5</v>
      </c>
      <c r="B10" s="380" t="s">
        <v>6</v>
      </c>
      <c r="C10" s="382" t="s">
        <v>1</v>
      </c>
      <c r="D10" s="383" t="s">
        <v>0</v>
      </c>
      <c r="E10" s="385" t="s">
        <v>7</v>
      </c>
      <c r="F10" s="405" t="s">
        <v>26</v>
      </c>
      <c r="G10" s="13"/>
      <c r="H10" s="13"/>
      <c r="I10" s="13"/>
      <c r="J10" s="13"/>
      <c r="K10" s="13"/>
    </row>
    <row r="11" spans="1:16" ht="34.9" customHeight="1">
      <c r="A11" s="382"/>
      <c r="B11" s="381"/>
      <c r="C11" s="382"/>
      <c r="D11" s="384"/>
      <c r="E11" s="386"/>
      <c r="F11" s="405"/>
      <c r="G11" s="13"/>
      <c r="H11" s="13"/>
      <c r="I11" s="13"/>
      <c r="J11" s="13"/>
      <c r="K11" s="13"/>
    </row>
    <row r="12" spans="1:16" ht="25.9" customHeight="1">
      <c r="A12" s="391" t="s">
        <v>35</v>
      </c>
      <c r="B12" s="392"/>
      <c r="C12" s="392"/>
      <c r="D12" s="392"/>
      <c r="E12" s="392"/>
      <c r="F12" s="393"/>
      <c r="G12" s="14"/>
      <c r="H12" s="14"/>
      <c r="I12" s="14"/>
      <c r="J12" s="14"/>
      <c r="K12" s="14"/>
    </row>
    <row r="13" spans="1:16" ht="60" customHeight="1">
      <c r="A13" s="403" t="s">
        <v>404</v>
      </c>
      <c r="B13" s="10" t="s">
        <v>36</v>
      </c>
      <c r="C13" s="31" t="s">
        <v>56</v>
      </c>
      <c r="D13" s="31">
        <v>75</v>
      </c>
      <c r="E13" s="396">
        <v>1.03</v>
      </c>
      <c r="F13" s="406" t="s">
        <v>38</v>
      </c>
      <c r="G13" s="14"/>
      <c r="H13" s="14"/>
      <c r="I13" s="14"/>
      <c r="J13" s="14"/>
      <c r="K13" s="14"/>
    </row>
    <row r="14" spans="1:16" ht="40.5" customHeight="1">
      <c r="A14" s="404"/>
      <c r="B14" s="10" t="s">
        <v>37</v>
      </c>
      <c r="C14" s="26" t="s">
        <v>56</v>
      </c>
      <c r="D14" s="89">
        <v>75</v>
      </c>
      <c r="E14" s="397"/>
      <c r="F14" s="406"/>
      <c r="G14" s="14"/>
      <c r="H14" s="14"/>
      <c r="I14" s="14"/>
      <c r="J14" s="14"/>
      <c r="K14" s="14"/>
    </row>
    <row r="15" spans="1:16" ht="47.45" customHeight="1">
      <c r="A15" s="403" t="s">
        <v>73</v>
      </c>
      <c r="B15" s="10" t="s">
        <v>20</v>
      </c>
      <c r="C15" s="31" t="s">
        <v>56</v>
      </c>
      <c r="D15" s="31">
        <v>0</v>
      </c>
      <c r="E15" s="396">
        <v>1.03</v>
      </c>
      <c r="F15" s="406"/>
      <c r="G15" s="14"/>
      <c r="H15" s="14"/>
      <c r="I15" s="14"/>
      <c r="J15" s="14"/>
      <c r="K15" s="14"/>
    </row>
    <row r="16" spans="1:16" ht="98.25" customHeight="1">
      <c r="A16" s="404"/>
      <c r="B16" s="10" t="s">
        <v>19</v>
      </c>
      <c r="C16" s="26" t="s">
        <v>56</v>
      </c>
      <c r="D16" s="26">
        <v>0</v>
      </c>
      <c r="E16" s="397"/>
      <c r="F16" s="406"/>
      <c r="G16" s="14"/>
      <c r="H16" s="14"/>
      <c r="I16" s="14"/>
      <c r="J16" s="14"/>
      <c r="K16" s="14"/>
    </row>
    <row r="17" spans="1:11" ht="40.5">
      <c r="A17" s="403" t="s">
        <v>71</v>
      </c>
      <c r="B17" s="64" t="s">
        <v>20</v>
      </c>
      <c r="C17" s="31" t="s">
        <v>56</v>
      </c>
      <c r="D17" s="25">
        <v>1.52</v>
      </c>
      <c r="E17" s="396">
        <v>1.03</v>
      </c>
      <c r="F17" s="406"/>
      <c r="G17" s="14"/>
      <c r="H17" s="14"/>
      <c r="I17" s="14"/>
      <c r="J17" s="14"/>
      <c r="K17" s="14"/>
    </row>
    <row r="18" spans="1:11" ht="143.25" customHeight="1">
      <c r="A18" s="404"/>
      <c r="B18" s="10" t="s">
        <v>19</v>
      </c>
      <c r="C18" s="26" t="s">
        <v>56</v>
      </c>
      <c r="D18" s="89">
        <v>1.52</v>
      </c>
      <c r="E18" s="397"/>
      <c r="F18" s="406"/>
      <c r="G18" s="14"/>
      <c r="H18" s="14"/>
      <c r="I18" s="14"/>
      <c r="J18" s="14"/>
      <c r="K18" s="14"/>
    </row>
    <row r="19" spans="1:11" ht="47.25" customHeight="1">
      <c r="A19" s="403" t="s">
        <v>72</v>
      </c>
      <c r="B19" s="64" t="s">
        <v>20</v>
      </c>
      <c r="C19" s="26" t="s">
        <v>56</v>
      </c>
      <c r="D19" s="26">
        <v>100</v>
      </c>
      <c r="E19" s="396">
        <v>1.03</v>
      </c>
      <c r="F19" s="36"/>
      <c r="G19" s="14"/>
      <c r="H19" s="14"/>
      <c r="I19" s="14"/>
      <c r="J19" s="14"/>
      <c r="K19" s="14"/>
    </row>
    <row r="20" spans="1:11" ht="30" customHeight="1">
      <c r="A20" s="404"/>
      <c r="B20" s="64" t="s">
        <v>19</v>
      </c>
      <c r="C20" s="26" t="s">
        <v>56</v>
      </c>
      <c r="D20" s="89">
        <v>100</v>
      </c>
      <c r="E20" s="397"/>
      <c r="F20" s="63"/>
      <c r="G20" s="14"/>
      <c r="H20" s="14"/>
      <c r="I20" s="14"/>
      <c r="J20" s="14"/>
      <c r="K20" s="14"/>
    </row>
    <row r="21" spans="1:11" ht="30" customHeight="1">
      <c r="A21" s="403" t="s">
        <v>552</v>
      </c>
      <c r="B21" s="86" t="s">
        <v>20</v>
      </c>
      <c r="C21" s="26" t="s">
        <v>56</v>
      </c>
      <c r="D21" s="26">
        <v>100</v>
      </c>
      <c r="E21" s="396">
        <v>1.03</v>
      </c>
      <c r="F21" s="85"/>
      <c r="G21" s="14"/>
      <c r="H21" s="14"/>
      <c r="I21" s="14"/>
      <c r="J21" s="14"/>
      <c r="K21" s="14"/>
    </row>
    <row r="22" spans="1:11" ht="85.5" customHeight="1">
      <c r="A22" s="404"/>
      <c r="B22" s="86" t="s">
        <v>19</v>
      </c>
      <c r="C22" s="26" t="s">
        <v>56</v>
      </c>
      <c r="D22" s="26">
        <v>100</v>
      </c>
      <c r="E22" s="397"/>
      <c r="F22" s="85"/>
      <c r="G22" s="14"/>
      <c r="H22" s="14"/>
      <c r="I22" s="14"/>
      <c r="J22" s="14"/>
      <c r="K22" s="14"/>
    </row>
    <row r="23" spans="1:11" ht="85.5" customHeight="1">
      <c r="A23" s="403" t="s">
        <v>553</v>
      </c>
      <c r="B23" s="86" t="s">
        <v>20</v>
      </c>
      <c r="C23" s="26" t="s">
        <v>469</v>
      </c>
      <c r="D23" s="26">
        <v>1</v>
      </c>
      <c r="E23" s="396">
        <v>1.03</v>
      </c>
      <c r="F23" s="85"/>
      <c r="G23" s="14"/>
      <c r="H23" s="14"/>
      <c r="I23" s="14"/>
      <c r="J23" s="14"/>
      <c r="K23" s="14"/>
    </row>
    <row r="24" spans="1:11" ht="85.5" customHeight="1">
      <c r="A24" s="404"/>
      <c r="B24" s="86" t="s">
        <v>19</v>
      </c>
      <c r="C24" s="26" t="s">
        <v>469</v>
      </c>
      <c r="D24" s="89">
        <v>1</v>
      </c>
      <c r="E24" s="397"/>
      <c r="F24" s="85"/>
      <c r="G24" s="14"/>
      <c r="H24" s="14"/>
      <c r="I24" s="14"/>
      <c r="J24" s="14"/>
      <c r="K24" s="14"/>
    </row>
    <row r="25" spans="1:11" ht="39.6" customHeight="1">
      <c r="A25" s="18" t="s">
        <v>21</v>
      </c>
      <c r="B25" s="15" t="s">
        <v>33</v>
      </c>
      <c r="C25" s="16" t="s">
        <v>17</v>
      </c>
      <c r="D25" s="16" t="s">
        <v>17</v>
      </c>
      <c r="E25" s="27">
        <f>(E13+E15+E17+E19+E21+E23)/6</f>
        <v>1.03</v>
      </c>
      <c r="F25" s="19"/>
      <c r="G25" s="14"/>
      <c r="H25" s="14"/>
      <c r="I25" s="14"/>
      <c r="J25" s="14"/>
      <c r="K25" s="14"/>
    </row>
    <row r="26" spans="1:11" ht="39.6" customHeight="1">
      <c r="A26" s="373" t="s">
        <v>8</v>
      </c>
      <c r="B26" s="15" t="s">
        <v>2</v>
      </c>
      <c r="C26" s="16" t="s">
        <v>3</v>
      </c>
      <c r="D26" s="26">
        <v>6</v>
      </c>
      <c r="E26" s="376">
        <f>D27/D26</f>
        <v>1</v>
      </c>
      <c r="F26" s="371"/>
      <c r="G26" s="14"/>
      <c r="H26" s="14"/>
      <c r="I26" s="14"/>
      <c r="J26" s="14"/>
      <c r="K26" s="14"/>
    </row>
    <row r="27" spans="1:11" ht="39.6" customHeight="1">
      <c r="A27" s="375"/>
      <c r="B27" s="15" t="s">
        <v>4</v>
      </c>
      <c r="C27" s="16" t="s">
        <v>3</v>
      </c>
      <c r="D27" s="26">
        <v>6</v>
      </c>
      <c r="E27" s="378"/>
      <c r="F27" s="372"/>
      <c r="G27" s="14"/>
      <c r="H27" s="14"/>
      <c r="I27" s="14"/>
      <c r="J27" s="14"/>
      <c r="K27" s="14"/>
    </row>
    <row r="28" spans="1:11" ht="84" customHeight="1">
      <c r="A28" s="373" t="s">
        <v>9</v>
      </c>
      <c r="B28" s="4" t="s">
        <v>14</v>
      </c>
      <c r="C28" s="16" t="s">
        <v>10</v>
      </c>
      <c r="D28" s="26">
        <v>49057.4</v>
      </c>
      <c r="E28" s="376">
        <f>(0.5*D29/D28)+(0.5*D31/D30)</f>
        <v>0.99975640779984265</v>
      </c>
      <c r="F28" s="371"/>
    </row>
    <row r="29" spans="1:11" ht="63.75">
      <c r="A29" s="374"/>
      <c r="B29" s="4" t="s">
        <v>13</v>
      </c>
      <c r="C29" s="16" t="s">
        <v>10</v>
      </c>
      <c r="D29" s="89">
        <v>49033.5</v>
      </c>
      <c r="E29" s="377"/>
      <c r="F29" s="379"/>
    </row>
    <row r="30" spans="1:11" ht="51">
      <c r="A30" s="374"/>
      <c r="B30" s="4" t="s">
        <v>11</v>
      </c>
      <c r="C30" s="16" t="s">
        <v>10</v>
      </c>
      <c r="D30" s="89">
        <v>148786.20000000001</v>
      </c>
      <c r="E30" s="377"/>
      <c r="F30" s="379"/>
    </row>
    <row r="31" spans="1:11" ht="51">
      <c r="A31" s="375"/>
      <c r="B31" s="4" t="s">
        <v>12</v>
      </c>
      <c r="C31" s="16" t="s">
        <v>10</v>
      </c>
      <c r="D31" s="89">
        <v>148786.20000000001</v>
      </c>
      <c r="E31" s="378"/>
      <c r="F31" s="372"/>
    </row>
    <row r="32" spans="1:11" ht="178.5">
      <c r="A32" s="18" t="s">
        <v>15</v>
      </c>
      <c r="B32" s="20" t="s">
        <v>16</v>
      </c>
      <c r="C32" s="16" t="s">
        <v>17</v>
      </c>
      <c r="D32" s="21">
        <f>E26-E28</f>
        <v>2.4359220015734984E-4</v>
      </c>
      <c r="E32" s="27">
        <v>1</v>
      </c>
      <c r="F32" s="22" t="s">
        <v>31</v>
      </c>
    </row>
    <row r="33" spans="1:6" ht="127.5">
      <c r="A33" s="23" t="s">
        <v>29</v>
      </c>
      <c r="B33" s="15" t="s">
        <v>30</v>
      </c>
      <c r="C33" s="16" t="s">
        <v>17</v>
      </c>
      <c r="D33" s="24">
        <f>E25/E32</f>
        <v>1.03</v>
      </c>
      <c r="E33" s="27" t="s">
        <v>380</v>
      </c>
      <c r="F33" s="22" t="s">
        <v>34</v>
      </c>
    </row>
    <row r="35" spans="1:6">
      <c r="A35" s="3" t="s">
        <v>381</v>
      </c>
      <c r="B35" s="5" t="s">
        <v>42</v>
      </c>
      <c r="D35" s="3" t="s">
        <v>382</v>
      </c>
    </row>
    <row r="36" spans="1:6">
      <c r="B36" s="28" t="s">
        <v>43</v>
      </c>
      <c r="D36" s="28" t="s">
        <v>44</v>
      </c>
    </row>
    <row r="38" spans="1:6">
      <c r="A38" s="3" t="s">
        <v>45</v>
      </c>
      <c r="B38" s="5" t="s">
        <v>405</v>
      </c>
      <c r="C38"/>
      <c r="D38"/>
      <c r="E38"/>
    </row>
    <row r="40" spans="1:6">
      <c r="A40" s="3" t="s">
        <v>406</v>
      </c>
      <c r="C40"/>
      <c r="D40"/>
      <c r="E40"/>
    </row>
    <row r="42" spans="1:6">
      <c r="A42" s="3" t="s">
        <v>47</v>
      </c>
      <c r="C42"/>
      <c r="D42"/>
      <c r="E42"/>
    </row>
  </sheetData>
  <mergeCells count="33">
    <mergeCell ref="F26:F27"/>
    <mergeCell ref="A28:A31"/>
    <mergeCell ref="E28:E31"/>
    <mergeCell ref="F28:F31"/>
    <mergeCell ref="F10:F11"/>
    <mergeCell ref="A12:F12"/>
    <mergeCell ref="A13:A14"/>
    <mergeCell ref="E13:E14"/>
    <mergeCell ref="F13:F18"/>
    <mergeCell ref="A15:A16"/>
    <mergeCell ref="E15:E16"/>
    <mergeCell ref="A17:A18"/>
    <mergeCell ref="E17:E18"/>
    <mergeCell ref="A26:A27"/>
    <mergeCell ref="E26:E27"/>
    <mergeCell ref="A19:A20"/>
    <mergeCell ref="B7:E7"/>
    <mergeCell ref="B4:E4"/>
    <mergeCell ref="A1:E1"/>
    <mergeCell ref="A2:E2"/>
    <mergeCell ref="B5:E5"/>
    <mergeCell ref="B6:E6"/>
    <mergeCell ref="A21:A22"/>
    <mergeCell ref="A23:A24"/>
    <mergeCell ref="B8:E8"/>
    <mergeCell ref="A10:A11"/>
    <mergeCell ref="B10:B11"/>
    <mergeCell ref="C10:C11"/>
    <mergeCell ref="D10:D11"/>
    <mergeCell ref="E10:E11"/>
    <mergeCell ref="E19:E20"/>
    <mergeCell ref="E21:E22"/>
    <mergeCell ref="E23:E24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75" zoomScaleNormal="75" zoomScaleSheetLayoutView="75" workbookViewId="0">
      <selection activeCell="D21" sqref="D21"/>
    </sheetView>
  </sheetViews>
  <sheetFormatPr defaultRowHeight="18.75"/>
  <cols>
    <col min="1" max="1" width="37.140625" style="3" customWidth="1"/>
    <col min="2" max="2" width="47.28515625" style="5" customWidth="1"/>
    <col min="3" max="3" width="18.7109375" style="6" customWidth="1"/>
    <col min="4" max="4" width="25.85546875" style="3" customWidth="1"/>
    <col min="5" max="5" width="29.7109375" style="8" customWidth="1"/>
    <col min="6" max="6" width="30.85546875" style="2" customWidth="1"/>
    <col min="7" max="12" width="9.140625" style="2"/>
    <col min="13" max="13" width="9.140625" style="1"/>
  </cols>
  <sheetData>
    <row r="1" spans="1:16" ht="32.450000000000003" customHeight="1">
      <c r="A1" s="398" t="s">
        <v>23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399" t="s">
        <v>124</v>
      </c>
      <c r="B2" s="399"/>
      <c r="C2" s="399"/>
      <c r="D2" s="399"/>
      <c r="E2" s="399"/>
    </row>
    <row r="3" spans="1:16">
      <c r="A3" s="400"/>
      <c r="B3" s="400"/>
      <c r="C3" s="400"/>
      <c r="D3" s="400"/>
      <c r="E3" s="400"/>
    </row>
    <row r="4" spans="1:16" ht="37.5" customHeight="1">
      <c r="A4" s="12" t="s">
        <v>41</v>
      </c>
      <c r="B4" s="401" t="s">
        <v>123</v>
      </c>
      <c r="C4" s="401"/>
      <c r="D4" s="401"/>
      <c r="E4" s="401"/>
    </row>
    <row r="5" spans="1:16" ht="61.5" customHeight="1">
      <c r="A5" s="12" t="s">
        <v>24</v>
      </c>
      <c r="B5" s="401" t="s">
        <v>122</v>
      </c>
      <c r="C5" s="401"/>
      <c r="D5" s="401"/>
      <c r="E5" s="401"/>
    </row>
    <row r="6" spans="1:16">
      <c r="A6" s="12" t="s">
        <v>25</v>
      </c>
      <c r="B6" s="401" t="s">
        <v>121</v>
      </c>
      <c r="C6" s="401"/>
      <c r="D6" s="401"/>
      <c r="E6" s="401"/>
    </row>
    <row r="7" spans="1:16" ht="61.5" customHeight="1">
      <c r="A7" s="12"/>
      <c r="B7" s="401" t="s">
        <v>120</v>
      </c>
      <c r="C7" s="401"/>
      <c r="D7" s="401"/>
      <c r="E7" s="401"/>
    </row>
    <row r="8" spans="1:16">
      <c r="A8" s="12"/>
      <c r="B8" s="407" t="s">
        <v>119</v>
      </c>
      <c r="C8" s="407"/>
      <c r="D8" s="407"/>
      <c r="E8" s="407"/>
    </row>
    <row r="9" spans="1:16">
      <c r="A9" s="12"/>
      <c r="B9" s="401" t="s">
        <v>118</v>
      </c>
      <c r="C9" s="401"/>
      <c r="D9" s="401"/>
      <c r="E9" s="401"/>
    </row>
    <row r="10" spans="1:16">
      <c r="A10" s="12"/>
      <c r="B10" s="401" t="s">
        <v>117</v>
      </c>
      <c r="C10" s="401"/>
      <c r="D10" s="401"/>
      <c r="E10" s="401"/>
    </row>
    <row r="11" spans="1:16" ht="37.5">
      <c r="A11" s="12" t="s">
        <v>49</v>
      </c>
      <c r="B11" s="402"/>
      <c r="C11" s="402"/>
      <c r="D11" s="402"/>
      <c r="E11" s="402"/>
    </row>
    <row r="12" spans="1:16" ht="26.25" customHeight="1">
      <c r="A12" s="382" t="s">
        <v>5</v>
      </c>
      <c r="B12" s="380" t="s">
        <v>6</v>
      </c>
      <c r="C12" s="382" t="s">
        <v>1</v>
      </c>
      <c r="D12" s="383" t="s">
        <v>0</v>
      </c>
      <c r="E12" s="385" t="s">
        <v>7</v>
      </c>
      <c r="F12" s="389" t="s">
        <v>26</v>
      </c>
      <c r="G12" s="13"/>
      <c r="H12" s="13"/>
      <c r="I12" s="13"/>
      <c r="J12" s="13"/>
      <c r="K12" s="13"/>
    </row>
    <row r="13" spans="1:16" ht="34.9" customHeight="1">
      <c r="A13" s="382"/>
      <c r="B13" s="381"/>
      <c r="C13" s="382"/>
      <c r="D13" s="384"/>
      <c r="E13" s="386"/>
      <c r="F13" s="390"/>
      <c r="G13" s="13"/>
      <c r="H13" s="13"/>
      <c r="I13" s="13"/>
      <c r="J13" s="13"/>
      <c r="K13" s="13"/>
    </row>
    <row r="14" spans="1:16" ht="25.9" customHeight="1">
      <c r="A14" s="391" t="s">
        <v>18</v>
      </c>
      <c r="B14" s="392"/>
      <c r="C14" s="392"/>
      <c r="D14" s="392"/>
      <c r="E14" s="392"/>
      <c r="F14" s="393"/>
      <c r="G14" s="14"/>
      <c r="H14" s="14"/>
      <c r="I14" s="14"/>
      <c r="J14" s="14"/>
      <c r="K14" s="14"/>
    </row>
    <row r="15" spans="1:16" ht="60" customHeight="1">
      <c r="A15" s="408" t="s">
        <v>116</v>
      </c>
      <c r="B15" s="17" t="s">
        <v>20</v>
      </c>
      <c r="C15" s="25" t="s">
        <v>56</v>
      </c>
      <c r="D15" s="25">
        <v>87</v>
      </c>
      <c r="E15" s="396">
        <v>1.004</v>
      </c>
      <c r="F15" s="409" t="s">
        <v>32</v>
      </c>
      <c r="G15" s="14"/>
      <c r="H15" s="14"/>
      <c r="I15" s="14"/>
      <c r="J15" s="14"/>
      <c r="K15" s="14"/>
    </row>
    <row r="16" spans="1:16" ht="43.9" customHeight="1">
      <c r="A16" s="404"/>
      <c r="B16" s="17" t="s">
        <v>19</v>
      </c>
      <c r="C16" s="26" t="s">
        <v>56</v>
      </c>
      <c r="D16" s="89">
        <v>86.4</v>
      </c>
      <c r="E16" s="397"/>
      <c r="F16" s="410"/>
      <c r="G16" s="14"/>
      <c r="H16" s="14"/>
      <c r="I16" s="14"/>
      <c r="J16" s="14"/>
      <c r="K16" s="14"/>
    </row>
    <row r="17" spans="1:13" ht="46.15" customHeight="1">
      <c r="A17" s="408" t="s">
        <v>115</v>
      </c>
      <c r="B17" s="17" t="s">
        <v>20</v>
      </c>
      <c r="C17" s="25" t="s">
        <v>56</v>
      </c>
      <c r="D17" s="25">
        <v>28</v>
      </c>
      <c r="E17" s="396">
        <v>1</v>
      </c>
      <c r="F17" s="410"/>
      <c r="G17" s="14"/>
      <c r="H17" s="14"/>
      <c r="I17" s="14"/>
      <c r="J17" s="14"/>
      <c r="K17" s="14"/>
      <c r="L17"/>
      <c r="M17"/>
    </row>
    <row r="18" spans="1:13" ht="66" customHeight="1">
      <c r="A18" s="412"/>
      <c r="B18" s="17" t="s">
        <v>19</v>
      </c>
      <c r="C18" s="26" t="s">
        <v>56</v>
      </c>
      <c r="D18" s="89">
        <v>28</v>
      </c>
      <c r="E18" s="397"/>
      <c r="F18" s="410"/>
      <c r="G18" s="14"/>
      <c r="H18" s="14"/>
      <c r="I18" s="14"/>
      <c r="J18" s="14"/>
      <c r="K18" s="14"/>
      <c r="L18"/>
      <c r="M18"/>
    </row>
    <row r="19" spans="1:13" ht="41.45" customHeight="1">
      <c r="A19" s="408" t="s">
        <v>447</v>
      </c>
      <c r="B19" s="17" t="s">
        <v>20</v>
      </c>
      <c r="C19" s="25" t="s">
        <v>56</v>
      </c>
      <c r="D19" s="25">
        <v>84</v>
      </c>
      <c r="E19" s="396">
        <v>1</v>
      </c>
      <c r="F19" s="410"/>
      <c r="G19" s="14"/>
      <c r="H19" s="14"/>
      <c r="I19" s="14"/>
      <c r="J19" s="14"/>
      <c r="K19" s="14"/>
      <c r="L19"/>
      <c r="M19"/>
    </row>
    <row r="20" spans="1:13" ht="39.6" customHeight="1">
      <c r="A20" s="412"/>
      <c r="B20" s="17" t="s">
        <v>19</v>
      </c>
      <c r="C20" s="26" t="s">
        <v>56</v>
      </c>
      <c r="D20" s="89">
        <v>84</v>
      </c>
      <c r="E20" s="397"/>
      <c r="F20" s="411"/>
      <c r="G20" s="14"/>
      <c r="H20" s="14"/>
      <c r="I20" s="14"/>
      <c r="J20" s="14"/>
      <c r="K20" s="14"/>
      <c r="L20"/>
      <c r="M20"/>
    </row>
    <row r="21" spans="1:13" ht="39.6" customHeight="1">
      <c r="A21" s="408" t="s">
        <v>114</v>
      </c>
      <c r="B21" s="17" t="s">
        <v>20</v>
      </c>
      <c r="C21" s="26" t="s">
        <v>56</v>
      </c>
      <c r="D21" s="26">
        <v>3</v>
      </c>
      <c r="E21" s="396">
        <v>1</v>
      </c>
      <c r="F21" s="409"/>
      <c r="G21" s="14"/>
      <c r="H21" s="14"/>
      <c r="I21" s="14"/>
      <c r="J21" s="14"/>
      <c r="K21" s="14"/>
      <c r="L21"/>
      <c r="M21"/>
    </row>
    <row r="22" spans="1:13" ht="39.6" customHeight="1">
      <c r="A22" s="412"/>
      <c r="B22" s="17" t="s">
        <v>19</v>
      </c>
      <c r="C22" s="26" t="s">
        <v>56</v>
      </c>
      <c r="D22" s="26">
        <v>3</v>
      </c>
      <c r="E22" s="397"/>
      <c r="F22" s="395"/>
      <c r="G22" s="14"/>
      <c r="H22" s="14"/>
      <c r="I22" s="14"/>
      <c r="J22" s="14"/>
      <c r="K22" s="14"/>
      <c r="L22"/>
      <c r="M22"/>
    </row>
    <row r="23" spans="1:13" ht="39.6" customHeight="1">
      <c r="A23" s="408" t="s">
        <v>113</v>
      </c>
      <c r="B23" s="17" t="s">
        <v>20</v>
      </c>
      <c r="C23" s="26" t="s">
        <v>112</v>
      </c>
      <c r="D23" s="26">
        <v>110</v>
      </c>
      <c r="E23" s="396">
        <v>1</v>
      </c>
      <c r="F23" s="409"/>
      <c r="G23" s="14"/>
      <c r="H23" s="14"/>
      <c r="I23" s="14"/>
      <c r="J23" s="14"/>
      <c r="K23" s="14"/>
      <c r="L23"/>
      <c r="M23"/>
    </row>
    <row r="24" spans="1:13" ht="39.6" customHeight="1">
      <c r="A24" s="412"/>
      <c r="B24" s="17" t="s">
        <v>19</v>
      </c>
      <c r="C24" s="26" t="s">
        <v>112</v>
      </c>
      <c r="D24" s="89">
        <v>110</v>
      </c>
      <c r="E24" s="397"/>
      <c r="F24" s="395"/>
      <c r="G24" s="14"/>
      <c r="H24" s="14"/>
      <c r="I24" s="14"/>
      <c r="J24" s="14"/>
      <c r="K24" s="14"/>
      <c r="L24"/>
      <c r="M24"/>
    </row>
    <row r="25" spans="1:13" ht="39.6" customHeight="1">
      <c r="A25" s="408" t="s">
        <v>448</v>
      </c>
      <c r="B25" s="17" t="s">
        <v>20</v>
      </c>
      <c r="C25" s="26" t="s">
        <v>56</v>
      </c>
      <c r="D25" s="26">
        <v>66.599999999999994</v>
      </c>
      <c r="E25" s="396">
        <v>1</v>
      </c>
      <c r="F25" s="84"/>
      <c r="G25" s="14"/>
      <c r="H25" s="14"/>
      <c r="I25" s="14"/>
      <c r="J25" s="14"/>
      <c r="K25" s="14"/>
      <c r="L25"/>
      <c r="M25"/>
    </row>
    <row r="26" spans="1:13" ht="63" customHeight="1">
      <c r="A26" s="412"/>
      <c r="B26" s="17" t="s">
        <v>19</v>
      </c>
      <c r="C26" s="26" t="s">
        <v>56</v>
      </c>
      <c r="D26" s="89">
        <v>66.599999999999994</v>
      </c>
      <c r="E26" s="397"/>
      <c r="F26" s="84"/>
      <c r="G26" s="14"/>
      <c r="H26" s="14"/>
      <c r="I26" s="14"/>
      <c r="J26" s="14"/>
      <c r="K26" s="14"/>
      <c r="L26"/>
      <c r="M26"/>
    </row>
    <row r="27" spans="1:13" ht="33.6" customHeight="1">
      <c r="A27" s="18" t="s">
        <v>21</v>
      </c>
      <c r="B27" s="15" t="s">
        <v>33</v>
      </c>
      <c r="C27" s="16" t="s">
        <v>17</v>
      </c>
      <c r="D27" s="16" t="s">
        <v>17</v>
      </c>
      <c r="E27" s="27">
        <f>(E23+E21+E19+E17+E15+E25)/6</f>
        <v>1.0006666666666666</v>
      </c>
      <c r="F27" s="19"/>
      <c r="G27" s="14"/>
      <c r="H27" s="14"/>
      <c r="I27" s="14"/>
      <c r="J27" s="14"/>
      <c r="K27" s="14"/>
      <c r="L27"/>
      <c r="M27"/>
    </row>
    <row r="28" spans="1:13" ht="26.45" customHeight="1">
      <c r="A28" s="373" t="s">
        <v>8</v>
      </c>
      <c r="B28" s="15" t="s">
        <v>2</v>
      </c>
      <c r="C28" s="16" t="s">
        <v>3</v>
      </c>
      <c r="D28" s="26">
        <v>6</v>
      </c>
      <c r="E28" s="376">
        <f>D29/D28</f>
        <v>1</v>
      </c>
      <c r="F28" s="371"/>
      <c r="L28"/>
      <c r="M28"/>
    </row>
    <row r="29" spans="1:13" ht="25.5">
      <c r="A29" s="375"/>
      <c r="B29" s="15" t="s">
        <v>4</v>
      </c>
      <c r="C29" s="16" t="s">
        <v>3</v>
      </c>
      <c r="D29" s="26">
        <v>6</v>
      </c>
      <c r="E29" s="378"/>
      <c r="F29" s="372"/>
      <c r="L29"/>
      <c r="M29"/>
    </row>
    <row r="30" spans="1:13" ht="63.75">
      <c r="A30" s="373" t="s">
        <v>9</v>
      </c>
      <c r="B30" s="4" t="s">
        <v>14</v>
      </c>
      <c r="C30" s="16" t="s">
        <v>10</v>
      </c>
      <c r="D30" s="26">
        <v>17382.8</v>
      </c>
      <c r="E30" s="376">
        <f>D31/D30</f>
        <v>0.99965713233771314</v>
      </c>
      <c r="F30" s="371"/>
      <c r="L30"/>
      <c r="M30"/>
    </row>
    <row r="31" spans="1:13" ht="63.75">
      <c r="A31" s="374"/>
      <c r="B31" s="4" t="s">
        <v>13</v>
      </c>
      <c r="C31" s="16" t="s">
        <v>10</v>
      </c>
      <c r="D31" s="89">
        <f>11971.14+5405.7</f>
        <v>17376.84</v>
      </c>
      <c r="E31" s="377"/>
      <c r="F31" s="379"/>
      <c r="L31"/>
      <c r="M31"/>
    </row>
    <row r="32" spans="1:13" ht="51">
      <c r="A32" s="374"/>
      <c r="B32" s="4" t="s">
        <v>11</v>
      </c>
      <c r="C32" s="16" t="s">
        <v>10</v>
      </c>
      <c r="D32" s="26">
        <v>0</v>
      </c>
      <c r="E32" s="377"/>
      <c r="F32" s="379"/>
    </row>
    <row r="33" spans="1:13" ht="51">
      <c r="A33" s="375"/>
      <c r="B33" s="4" t="s">
        <v>12</v>
      </c>
      <c r="C33" s="16" t="s">
        <v>10</v>
      </c>
      <c r="D33" s="26">
        <v>0</v>
      </c>
      <c r="E33" s="378"/>
      <c r="F33" s="372"/>
      <c r="G33"/>
      <c r="H33"/>
      <c r="I33"/>
      <c r="J33"/>
      <c r="K33"/>
      <c r="L33"/>
      <c r="M33"/>
    </row>
    <row r="34" spans="1:13" ht="178.5">
      <c r="A34" s="18" t="s">
        <v>15</v>
      </c>
      <c r="B34" s="20" t="s">
        <v>16</v>
      </c>
      <c r="C34" s="16" t="s">
        <v>17</v>
      </c>
      <c r="D34" s="21">
        <f>E28-E30</f>
        <v>3.4286766228686094E-4</v>
      </c>
      <c r="E34" s="27">
        <v>1</v>
      </c>
      <c r="F34" s="22" t="s">
        <v>31</v>
      </c>
      <c r="G34"/>
      <c r="H34"/>
      <c r="I34"/>
      <c r="J34"/>
      <c r="K34"/>
      <c r="L34"/>
      <c r="M34"/>
    </row>
    <row r="35" spans="1:13" ht="127.5">
      <c r="A35" s="23" t="s">
        <v>29</v>
      </c>
      <c r="B35" s="15" t="s">
        <v>30</v>
      </c>
      <c r="C35" s="16" t="s">
        <v>17</v>
      </c>
      <c r="D35" s="24">
        <f>E29/E34</f>
        <v>0</v>
      </c>
      <c r="E35" s="27" t="s">
        <v>380</v>
      </c>
      <c r="F35" s="22" t="s">
        <v>34</v>
      </c>
    </row>
    <row r="36" spans="1:13">
      <c r="G36"/>
      <c r="H36"/>
      <c r="I36"/>
      <c r="J36"/>
      <c r="K36"/>
      <c r="L36"/>
      <c r="M36"/>
    </row>
    <row r="37" spans="1:13">
      <c r="A37" s="3" t="s">
        <v>381</v>
      </c>
      <c r="B37" s="5" t="s">
        <v>42</v>
      </c>
      <c r="D37" s="3" t="s">
        <v>382</v>
      </c>
      <c r="E37"/>
      <c r="F37"/>
    </row>
    <row r="38" spans="1:13">
      <c r="B38" s="28" t="s">
        <v>43</v>
      </c>
      <c r="D38" s="28" t="s">
        <v>44</v>
      </c>
      <c r="E38"/>
      <c r="F38"/>
    </row>
    <row r="40" spans="1:13">
      <c r="A40" s="3" t="s">
        <v>45</v>
      </c>
      <c r="B40" s="5" t="s">
        <v>390</v>
      </c>
      <c r="C40"/>
      <c r="D40"/>
      <c r="E40"/>
      <c r="F40"/>
    </row>
    <row r="42" spans="1:13">
      <c r="A42" s="3" t="s">
        <v>383</v>
      </c>
      <c r="C42"/>
      <c r="D42"/>
      <c r="E42"/>
      <c r="F42"/>
    </row>
    <row r="44" spans="1:13">
      <c r="A44" s="3" t="s">
        <v>47</v>
      </c>
      <c r="C44"/>
      <c r="D44"/>
      <c r="E44"/>
      <c r="F44"/>
    </row>
  </sheetData>
  <mergeCells count="39">
    <mergeCell ref="A30:A33"/>
    <mergeCell ref="E30:E33"/>
    <mergeCell ref="F30:F33"/>
    <mergeCell ref="F21:F22"/>
    <mergeCell ref="F23:F24"/>
    <mergeCell ref="A21:A22"/>
    <mergeCell ref="A23:A24"/>
    <mergeCell ref="A28:A29"/>
    <mergeCell ref="E28:E29"/>
    <mergeCell ref="F28:F29"/>
    <mergeCell ref="A25:A26"/>
    <mergeCell ref="E25:E26"/>
    <mergeCell ref="E23:E24"/>
    <mergeCell ref="B6:E6"/>
    <mergeCell ref="B7:E7"/>
    <mergeCell ref="F12:F13"/>
    <mergeCell ref="A14:F14"/>
    <mergeCell ref="A15:A16"/>
    <mergeCell ref="E15:E16"/>
    <mergeCell ref="F15:F20"/>
    <mergeCell ref="A17:A18"/>
    <mergeCell ref="E17:E18"/>
    <mergeCell ref="A19:A20"/>
    <mergeCell ref="E19:E20"/>
    <mergeCell ref="A12:A13"/>
    <mergeCell ref="B12:B13"/>
    <mergeCell ref="C12:C13"/>
    <mergeCell ref="D12:D13"/>
    <mergeCell ref="E12:E13"/>
    <mergeCell ref="A1:E1"/>
    <mergeCell ref="A2:E2"/>
    <mergeCell ref="A3:E3"/>
    <mergeCell ref="B4:E4"/>
    <mergeCell ref="B5:E5"/>
    <mergeCell ref="B8:E8"/>
    <mergeCell ref="B9:E9"/>
    <mergeCell ref="B10:E10"/>
    <mergeCell ref="B11:E11"/>
    <mergeCell ref="E21:E22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zoomScaleSheetLayoutView="100" workbookViewId="0">
      <selection activeCell="D13" sqref="D13"/>
    </sheetView>
  </sheetViews>
  <sheetFormatPr defaultRowHeight="18.75"/>
  <cols>
    <col min="1" max="1" width="37.140625" style="3" customWidth="1"/>
    <col min="2" max="2" width="47.28515625" style="5" customWidth="1"/>
    <col min="3" max="3" width="18.7109375" style="6" customWidth="1"/>
    <col min="4" max="4" width="31.140625" style="3" customWidth="1"/>
    <col min="5" max="5" width="21.140625" style="8" customWidth="1"/>
    <col min="6" max="6" width="30.85546875" style="2" customWidth="1"/>
    <col min="7" max="12" width="9.140625" style="2"/>
    <col min="13" max="13" width="9.140625" style="1"/>
  </cols>
  <sheetData>
    <row r="1" spans="1:16" ht="32.450000000000003" customHeight="1">
      <c r="A1" s="398" t="s">
        <v>22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399" t="s">
        <v>74</v>
      </c>
      <c r="B2" s="399"/>
      <c r="C2" s="399"/>
      <c r="D2" s="399"/>
      <c r="E2" s="399"/>
    </row>
    <row r="3" spans="1:16">
      <c r="A3" s="30"/>
      <c r="B3" s="30"/>
      <c r="C3" s="30"/>
      <c r="D3" s="30"/>
      <c r="E3" s="30"/>
    </row>
    <row r="4" spans="1:16">
      <c r="A4" s="29" t="s">
        <v>41</v>
      </c>
      <c r="B4" s="401" t="s">
        <v>79</v>
      </c>
      <c r="C4" s="401"/>
      <c r="D4" s="401"/>
      <c r="E4" s="401"/>
    </row>
    <row r="5" spans="1:16">
      <c r="A5" s="29" t="s">
        <v>27</v>
      </c>
      <c r="B5" s="401" t="s">
        <v>75</v>
      </c>
      <c r="C5" s="401"/>
      <c r="D5" s="401"/>
      <c r="E5" s="401"/>
    </row>
    <row r="6" spans="1:16" ht="38.25" customHeight="1">
      <c r="A6" s="29" t="s">
        <v>28</v>
      </c>
      <c r="B6" s="401" t="s">
        <v>76</v>
      </c>
      <c r="C6" s="401"/>
      <c r="D6" s="401"/>
      <c r="E6" s="401"/>
    </row>
    <row r="7" spans="1:16">
      <c r="A7" s="35"/>
      <c r="B7" s="401" t="s">
        <v>77</v>
      </c>
      <c r="C7" s="401"/>
      <c r="D7" s="401"/>
      <c r="E7" s="401"/>
    </row>
    <row r="8" spans="1:16">
      <c r="A8" s="35"/>
      <c r="B8" s="401" t="s">
        <v>78</v>
      </c>
      <c r="C8" s="401"/>
      <c r="D8" s="401"/>
      <c r="E8" s="401"/>
    </row>
    <row r="9" spans="1:16">
      <c r="A9" s="35"/>
      <c r="B9" s="11"/>
      <c r="C9" s="12"/>
      <c r="D9" s="11"/>
      <c r="E9" s="11"/>
    </row>
    <row r="10" spans="1:16" ht="26.25" customHeight="1">
      <c r="A10" s="380" t="s">
        <v>5</v>
      </c>
      <c r="B10" s="380" t="s">
        <v>6</v>
      </c>
      <c r="C10" s="380" t="s">
        <v>1</v>
      </c>
      <c r="D10" s="380" t="s">
        <v>0</v>
      </c>
      <c r="E10" s="385" t="s">
        <v>7</v>
      </c>
      <c r="F10" s="415" t="s">
        <v>26</v>
      </c>
      <c r="G10" s="13"/>
      <c r="H10" s="13"/>
      <c r="I10" s="13"/>
      <c r="J10" s="13"/>
      <c r="K10" s="13"/>
    </row>
    <row r="11" spans="1:16" ht="34.9" customHeight="1">
      <c r="A11" s="381"/>
      <c r="B11" s="411"/>
      <c r="C11" s="381"/>
      <c r="D11" s="411"/>
      <c r="E11" s="411"/>
      <c r="F11" s="416"/>
      <c r="G11" s="13"/>
      <c r="H11" s="13"/>
      <c r="I11" s="13"/>
      <c r="J11" s="13"/>
      <c r="K11" s="13"/>
    </row>
    <row r="12" spans="1:16" ht="25.9" customHeight="1">
      <c r="A12" s="391" t="s">
        <v>35</v>
      </c>
      <c r="B12" s="417"/>
      <c r="C12" s="417"/>
      <c r="D12" s="417"/>
      <c r="E12" s="417"/>
      <c r="F12" s="418"/>
      <c r="G12" s="14"/>
      <c r="H12" s="14"/>
      <c r="I12" s="14"/>
      <c r="J12" s="14"/>
      <c r="K12" s="14"/>
    </row>
    <row r="13" spans="1:16" ht="60" customHeight="1">
      <c r="A13" s="387" t="s">
        <v>384</v>
      </c>
      <c r="B13" s="43" t="s">
        <v>36</v>
      </c>
      <c r="C13" s="60" t="s">
        <v>56</v>
      </c>
      <c r="D13" s="58">
        <v>45</v>
      </c>
      <c r="E13" s="396">
        <f>D14/D13</f>
        <v>0.71111111111111114</v>
      </c>
      <c r="F13" s="419" t="s">
        <v>38</v>
      </c>
      <c r="G13" s="14"/>
      <c r="H13" s="14"/>
      <c r="I13" s="14"/>
      <c r="J13" s="14"/>
      <c r="K13" s="14"/>
    </row>
    <row r="14" spans="1:16" ht="58.5" customHeight="1">
      <c r="A14" s="411"/>
      <c r="B14" s="43" t="s">
        <v>37</v>
      </c>
      <c r="C14" s="60" t="s">
        <v>56</v>
      </c>
      <c r="D14" s="95">
        <v>32</v>
      </c>
      <c r="E14" s="411"/>
      <c r="F14" s="420"/>
      <c r="G14" s="14"/>
      <c r="H14" s="14"/>
      <c r="I14" s="14"/>
      <c r="J14" s="14"/>
      <c r="K14" s="14"/>
    </row>
    <row r="15" spans="1:16" ht="47.45" customHeight="1">
      <c r="A15" s="387" t="s">
        <v>385</v>
      </c>
      <c r="B15" s="43" t="s">
        <v>20</v>
      </c>
      <c r="C15" s="60" t="s">
        <v>56</v>
      </c>
      <c r="D15" s="58">
        <v>100</v>
      </c>
      <c r="E15" s="396">
        <f>D16/D15</f>
        <v>0.97499999999999998</v>
      </c>
      <c r="F15" s="420"/>
      <c r="G15" s="14"/>
      <c r="H15" s="14"/>
      <c r="I15" s="14"/>
      <c r="J15" s="14"/>
      <c r="K15" s="14"/>
    </row>
    <row r="16" spans="1:16" ht="65.25" customHeight="1">
      <c r="A16" s="411"/>
      <c r="B16" s="43" t="s">
        <v>19</v>
      </c>
      <c r="C16" s="60" t="s">
        <v>56</v>
      </c>
      <c r="D16" s="95">
        <v>97.5</v>
      </c>
      <c r="E16" s="411"/>
      <c r="F16" s="420"/>
      <c r="G16" s="14"/>
      <c r="H16" s="14"/>
      <c r="I16" s="14"/>
      <c r="J16" s="14"/>
      <c r="K16" s="14"/>
    </row>
    <row r="17" spans="1:11" ht="40.5">
      <c r="A17" s="387" t="s">
        <v>386</v>
      </c>
      <c r="B17" s="43" t="s">
        <v>20</v>
      </c>
      <c r="C17" s="60" t="s">
        <v>56</v>
      </c>
      <c r="D17" s="59">
        <v>85</v>
      </c>
      <c r="E17" s="396">
        <f>D18/D17</f>
        <v>1.1764705882352942</v>
      </c>
      <c r="F17" s="420"/>
      <c r="G17" s="14"/>
      <c r="H17" s="14"/>
      <c r="I17" s="14"/>
      <c r="J17" s="14"/>
      <c r="K17" s="14"/>
    </row>
    <row r="18" spans="1:11" ht="119.25" customHeight="1">
      <c r="A18" s="413"/>
      <c r="B18" s="43" t="s">
        <v>19</v>
      </c>
      <c r="C18" s="60" t="s">
        <v>56</v>
      </c>
      <c r="D18" s="95">
        <v>100</v>
      </c>
      <c r="E18" s="411"/>
      <c r="F18" s="421"/>
      <c r="G18" s="14"/>
      <c r="H18" s="14"/>
      <c r="I18" s="14"/>
      <c r="J18" s="14"/>
      <c r="K18" s="14"/>
    </row>
    <row r="19" spans="1:11" ht="77.25" customHeight="1">
      <c r="A19" s="387" t="s">
        <v>387</v>
      </c>
      <c r="B19" s="43" t="s">
        <v>20</v>
      </c>
      <c r="C19" s="60" t="s">
        <v>56</v>
      </c>
      <c r="D19" s="26">
        <v>100</v>
      </c>
      <c r="E19" s="396">
        <f>D20/D19</f>
        <v>1</v>
      </c>
      <c r="F19" s="57"/>
      <c r="G19" s="14"/>
      <c r="H19" s="14"/>
      <c r="I19" s="14"/>
      <c r="J19" s="14"/>
      <c r="K19" s="14"/>
    </row>
    <row r="20" spans="1:11" ht="82.5" customHeight="1">
      <c r="A20" s="414"/>
      <c r="B20" s="43" t="s">
        <v>19</v>
      </c>
      <c r="C20" s="60" t="s">
        <v>56</v>
      </c>
      <c r="D20" s="89">
        <v>100</v>
      </c>
      <c r="E20" s="411"/>
      <c r="F20" s="42"/>
      <c r="G20" s="14"/>
      <c r="H20" s="14"/>
      <c r="I20" s="14"/>
      <c r="J20" s="14"/>
      <c r="K20" s="14"/>
    </row>
    <row r="21" spans="1:11" ht="69.75" customHeight="1">
      <c r="A21" s="387" t="s">
        <v>388</v>
      </c>
      <c r="B21" s="43" t="s">
        <v>20</v>
      </c>
      <c r="C21" s="60" t="s">
        <v>56</v>
      </c>
      <c r="D21" s="26">
        <v>100</v>
      </c>
      <c r="E21" s="396">
        <f>D22/D21</f>
        <v>1</v>
      </c>
      <c r="F21" s="42"/>
      <c r="G21" s="14"/>
      <c r="H21" s="14"/>
      <c r="I21" s="14"/>
      <c r="J21" s="14"/>
      <c r="K21" s="14"/>
    </row>
    <row r="22" spans="1:11" ht="84" customHeight="1">
      <c r="A22" s="414"/>
      <c r="B22" s="43" t="s">
        <v>19</v>
      </c>
      <c r="C22" s="60" t="s">
        <v>56</v>
      </c>
      <c r="D22" s="89">
        <v>100</v>
      </c>
      <c r="E22" s="411"/>
      <c r="F22" s="42"/>
      <c r="G22" s="14"/>
      <c r="H22" s="14"/>
      <c r="I22" s="14"/>
      <c r="J22" s="14"/>
      <c r="K22" s="14"/>
    </row>
    <row r="23" spans="1:11" ht="39.6" customHeight="1">
      <c r="A23" s="18" t="s">
        <v>21</v>
      </c>
      <c r="B23" s="15" t="s">
        <v>33</v>
      </c>
      <c r="C23" s="16" t="s">
        <v>17</v>
      </c>
      <c r="D23" s="16" t="s">
        <v>17</v>
      </c>
      <c r="E23" s="27">
        <f>(E21+E19+E17+E15+E13)/5</f>
        <v>0.9725163398692811</v>
      </c>
      <c r="F23" s="19"/>
      <c r="G23" s="14"/>
      <c r="H23" s="14"/>
      <c r="I23" s="14"/>
      <c r="J23" s="14"/>
      <c r="K23" s="14"/>
    </row>
    <row r="24" spans="1:11" ht="39.6" customHeight="1">
      <c r="A24" s="373" t="s">
        <v>8</v>
      </c>
      <c r="B24" s="15" t="s">
        <v>2</v>
      </c>
      <c r="C24" s="16" t="s">
        <v>3</v>
      </c>
      <c r="D24" s="26">
        <v>5</v>
      </c>
      <c r="E24" s="376">
        <v>0.9</v>
      </c>
      <c r="F24" s="371"/>
      <c r="G24" s="14"/>
      <c r="H24" s="14"/>
      <c r="I24" s="14"/>
      <c r="J24" s="14"/>
      <c r="K24" s="14"/>
    </row>
    <row r="25" spans="1:11" ht="39.6" customHeight="1">
      <c r="A25" s="411"/>
      <c r="B25" s="15" t="s">
        <v>4</v>
      </c>
      <c r="C25" s="16" t="s">
        <v>3</v>
      </c>
      <c r="D25" s="89">
        <v>5</v>
      </c>
      <c r="E25" s="411"/>
      <c r="F25" s="411"/>
      <c r="G25" s="14"/>
      <c r="H25" s="14"/>
      <c r="I25" s="14"/>
      <c r="J25" s="14"/>
      <c r="K25" s="14"/>
    </row>
    <row r="26" spans="1:11" ht="192" customHeight="1">
      <c r="A26" s="373" t="s">
        <v>9</v>
      </c>
      <c r="B26" s="4" t="s">
        <v>14</v>
      </c>
      <c r="C26" s="16" t="s">
        <v>10</v>
      </c>
      <c r="D26" s="26">
        <v>8064.2</v>
      </c>
      <c r="E26" s="376">
        <f>(0.5*D27/D26)+(0.5*D29/D28)</f>
        <v>0.99990079611120763</v>
      </c>
      <c r="F26" s="371"/>
    </row>
    <row r="27" spans="1:11" ht="63.75">
      <c r="A27" s="410"/>
      <c r="B27" s="4" t="s">
        <v>13</v>
      </c>
      <c r="C27" s="16" t="s">
        <v>10</v>
      </c>
      <c r="D27" s="89">
        <v>8062.6</v>
      </c>
      <c r="E27" s="410"/>
      <c r="F27" s="410"/>
    </row>
    <row r="28" spans="1:11" ht="51">
      <c r="A28" s="410"/>
      <c r="B28" s="4" t="s">
        <v>11</v>
      </c>
      <c r="C28" s="16" t="s">
        <v>10</v>
      </c>
      <c r="D28" s="26">
        <v>3613.5</v>
      </c>
      <c r="E28" s="410"/>
      <c r="F28" s="410"/>
    </row>
    <row r="29" spans="1:11" ht="51">
      <c r="A29" s="411"/>
      <c r="B29" s="4" t="s">
        <v>12</v>
      </c>
      <c r="C29" s="16" t="s">
        <v>10</v>
      </c>
      <c r="D29" s="89">
        <v>3613.5</v>
      </c>
      <c r="E29" s="411"/>
      <c r="F29" s="411"/>
    </row>
    <row r="30" spans="1:11" ht="178.5">
      <c r="A30" s="18" t="s">
        <v>15</v>
      </c>
      <c r="B30" s="20" t="s">
        <v>16</v>
      </c>
      <c r="C30" s="16" t="s">
        <v>17</v>
      </c>
      <c r="D30" s="21">
        <f>E24-E26</f>
        <v>-9.9900796111207613E-2</v>
      </c>
      <c r="E30" s="27">
        <v>0.9</v>
      </c>
      <c r="F30" s="22" t="s">
        <v>31</v>
      </c>
    </row>
    <row r="31" spans="1:11" ht="146.25" customHeight="1">
      <c r="A31" s="23" t="s">
        <v>29</v>
      </c>
      <c r="B31" s="15" t="s">
        <v>30</v>
      </c>
      <c r="C31" s="16" t="s">
        <v>17</v>
      </c>
      <c r="D31" s="24">
        <f>E25/E30</f>
        <v>0</v>
      </c>
      <c r="E31" s="27" t="s">
        <v>554</v>
      </c>
      <c r="F31" s="22" t="s">
        <v>34</v>
      </c>
    </row>
    <row r="33" spans="1:4">
      <c r="A33" s="3" t="s">
        <v>381</v>
      </c>
      <c r="B33" s="5" t="s">
        <v>42</v>
      </c>
      <c r="D33" s="3" t="s">
        <v>382</v>
      </c>
    </row>
    <row r="34" spans="1:4">
      <c r="B34" s="28" t="s">
        <v>43</v>
      </c>
      <c r="D34" s="28" t="s">
        <v>44</v>
      </c>
    </row>
    <row r="36" spans="1:4">
      <c r="A36" s="3" t="s">
        <v>45</v>
      </c>
      <c r="B36" s="5" t="s">
        <v>389</v>
      </c>
      <c r="C36"/>
      <c r="D36"/>
    </row>
    <row r="38" spans="1:4">
      <c r="A38" s="3" t="s">
        <v>383</v>
      </c>
      <c r="C38"/>
      <c r="D38"/>
    </row>
    <row r="40" spans="1:4">
      <c r="A40" s="3" t="s">
        <v>47</v>
      </c>
      <c r="C40"/>
      <c r="D40"/>
    </row>
  </sheetData>
  <mergeCells count="31">
    <mergeCell ref="F10:F11"/>
    <mergeCell ref="A12:F12"/>
    <mergeCell ref="A13:A14"/>
    <mergeCell ref="E13:E14"/>
    <mergeCell ref="F13:F18"/>
    <mergeCell ref="A15:A16"/>
    <mergeCell ref="E15:E16"/>
    <mergeCell ref="E17:E18"/>
    <mergeCell ref="B8:E8"/>
    <mergeCell ref="A10:A11"/>
    <mergeCell ref="B10:B11"/>
    <mergeCell ref="C10:C11"/>
    <mergeCell ref="D10:D11"/>
    <mergeCell ref="E10:E11"/>
    <mergeCell ref="B7:E7"/>
    <mergeCell ref="A1:E1"/>
    <mergeCell ref="A2:E2"/>
    <mergeCell ref="B4:E4"/>
    <mergeCell ref="B5:E5"/>
    <mergeCell ref="B6:E6"/>
    <mergeCell ref="F24:F25"/>
    <mergeCell ref="A26:A29"/>
    <mergeCell ref="E26:E29"/>
    <mergeCell ref="F26:F29"/>
    <mergeCell ref="A17:A18"/>
    <mergeCell ref="A19:A20"/>
    <mergeCell ref="A21:A22"/>
    <mergeCell ref="E19:E20"/>
    <mergeCell ref="E21:E22"/>
    <mergeCell ref="A24:A25"/>
    <mergeCell ref="E24:E2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2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Normal="75" zoomScaleSheetLayoutView="75" workbookViewId="0">
      <selection activeCell="B33" sqref="B33"/>
    </sheetView>
  </sheetViews>
  <sheetFormatPr defaultRowHeight="18.75"/>
  <cols>
    <col min="1" max="1" width="37.140625" style="3" customWidth="1"/>
    <col min="2" max="2" width="47.28515625" style="5" customWidth="1"/>
    <col min="3" max="3" width="18.7109375" style="6" customWidth="1"/>
    <col min="4" max="4" width="25.85546875" style="3" customWidth="1"/>
    <col min="5" max="5" width="29.7109375" style="8" customWidth="1"/>
    <col min="6" max="6" width="30.85546875" style="2" customWidth="1"/>
    <col min="7" max="12" width="9.140625" style="2"/>
    <col min="13" max="13" width="9.140625" style="1"/>
  </cols>
  <sheetData>
    <row r="1" spans="1:16" ht="32.450000000000003" customHeight="1">
      <c r="A1" s="398" t="s">
        <v>22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399" t="s">
        <v>80</v>
      </c>
      <c r="B2" s="399"/>
      <c r="C2" s="399"/>
      <c r="D2" s="399"/>
      <c r="E2" s="399"/>
    </row>
    <row r="3" spans="1:16">
      <c r="A3" s="30"/>
      <c r="B3" s="30"/>
      <c r="C3" s="30"/>
      <c r="D3" s="30"/>
      <c r="E3" s="30"/>
    </row>
    <row r="4" spans="1:16">
      <c r="A4" s="29" t="s">
        <v>41</v>
      </c>
      <c r="B4" s="401" t="s">
        <v>67</v>
      </c>
      <c r="C4" s="401"/>
      <c r="D4" s="401"/>
      <c r="E4" s="401"/>
    </row>
    <row r="5" spans="1:16">
      <c r="A5" s="29" t="s">
        <v>27</v>
      </c>
      <c r="B5" s="401" t="s">
        <v>81</v>
      </c>
      <c r="C5" s="401"/>
      <c r="D5" s="401"/>
      <c r="E5" s="401"/>
    </row>
    <row r="6" spans="1:16">
      <c r="A6" s="29" t="s">
        <v>28</v>
      </c>
      <c r="B6" s="401" t="s">
        <v>82</v>
      </c>
      <c r="C6" s="401"/>
      <c r="D6" s="401"/>
      <c r="E6" s="401"/>
    </row>
    <row r="7" spans="1:16">
      <c r="A7" s="35"/>
      <c r="B7" s="401" t="s">
        <v>83</v>
      </c>
      <c r="C7" s="401"/>
      <c r="D7" s="401"/>
      <c r="E7" s="401"/>
    </row>
    <row r="8" spans="1:16">
      <c r="A8" s="35"/>
      <c r="B8" s="11"/>
      <c r="C8" s="12"/>
      <c r="D8" s="11"/>
      <c r="E8" s="11"/>
    </row>
    <row r="9" spans="1:16" ht="26.25" customHeight="1">
      <c r="A9" s="382" t="s">
        <v>5</v>
      </c>
      <c r="B9" s="380" t="s">
        <v>6</v>
      </c>
      <c r="C9" s="382" t="s">
        <v>1</v>
      </c>
      <c r="D9" s="383" t="s">
        <v>0</v>
      </c>
      <c r="E9" s="385" t="s">
        <v>7</v>
      </c>
      <c r="F9" s="405" t="s">
        <v>26</v>
      </c>
      <c r="G9" s="13"/>
      <c r="H9" s="13"/>
      <c r="I9" s="13"/>
      <c r="J9" s="13"/>
      <c r="K9" s="13"/>
    </row>
    <row r="10" spans="1:16" ht="34.9" customHeight="1">
      <c r="A10" s="382"/>
      <c r="B10" s="381"/>
      <c r="C10" s="382"/>
      <c r="D10" s="384"/>
      <c r="E10" s="386"/>
      <c r="F10" s="405"/>
      <c r="G10" s="13"/>
      <c r="H10" s="13"/>
      <c r="I10" s="13"/>
      <c r="J10" s="13"/>
      <c r="K10" s="13"/>
    </row>
    <row r="11" spans="1:16" ht="25.9" customHeight="1">
      <c r="A11" s="391" t="s">
        <v>35</v>
      </c>
      <c r="B11" s="392"/>
      <c r="C11" s="392"/>
      <c r="D11" s="392"/>
      <c r="E11" s="392"/>
      <c r="F11" s="393"/>
      <c r="G11" s="14"/>
      <c r="H11" s="14"/>
      <c r="I11" s="14"/>
      <c r="J11" s="14"/>
      <c r="K11" s="14"/>
    </row>
    <row r="12" spans="1:16" ht="60" customHeight="1">
      <c r="A12" s="422" t="s">
        <v>84</v>
      </c>
      <c r="B12" s="10" t="s">
        <v>36</v>
      </c>
      <c r="C12" s="31" t="s">
        <v>56</v>
      </c>
      <c r="D12" s="31">
        <v>0</v>
      </c>
      <c r="E12" s="396">
        <v>1</v>
      </c>
      <c r="F12" s="406" t="s">
        <v>38</v>
      </c>
      <c r="G12" s="14"/>
      <c r="H12" s="14"/>
      <c r="I12" s="14"/>
      <c r="J12" s="14"/>
      <c r="K12" s="14"/>
    </row>
    <row r="13" spans="1:16" ht="56.25" customHeight="1">
      <c r="A13" s="404"/>
      <c r="B13" s="10" t="s">
        <v>37</v>
      </c>
      <c r="C13" s="26" t="s">
        <v>56</v>
      </c>
      <c r="D13" s="89">
        <v>0</v>
      </c>
      <c r="E13" s="397"/>
      <c r="F13" s="406"/>
      <c r="G13" s="14"/>
      <c r="H13" s="14"/>
      <c r="I13" s="14"/>
      <c r="J13" s="14"/>
      <c r="K13" s="14"/>
    </row>
    <row r="14" spans="1:16" ht="47.45" customHeight="1">
      <c r="A14" s="403" t="s">
        <v>85</v>
      </c>
      <c r="B14" s="10" t="s">
        <v>20</v>
      </c>
      <c r="C14" s="26" t="s">
        <v>56</v>
      </c>
      <c r="D14" s="96">
        <v>100</v>
      </c>
      <c r="E14" s="396">
        <v>1</v>
      </c>
      <c r="F14" s="406"/>
      <c r="G14" s="14"/>
      <c r="H14" s="14"/>
      <c r="I14" s="14"/>
      <c r="J14" s="14"/>
      <c r="K14" s="14"/>
    </row>
    <row r="15" spans="1:16" ht="46.15" customHeight="1">
      <c r="A15" s="404"/>
      <c r="B15" s="10" t="s">
        <v>19</v>
      </c>
      <c r="C15" s="26" t="s">
        <v>56</v>
      </c>
      <c r="D15" s="89">
        <v>100</v>
      </c>
      <c r="E15" s="397"/>
      <c r="F15" s="406"/>
      <c r="G15" s="14"/>
      <c r="H15" s="14"/>
      <c r="I15" s="14"/>
      <c r="J15" s="14"/>
      <c r="K15" s="14"/>
    </row>
    <row r="16" spans="1:16" ht="40.5">
      <c r="A16" s="403" t="s">
        <v>86</v>
      </c>
      <c r="B16" s="10" t="s">
        <v>20</v>
      </c>
      <c r="C16" s="26" t="s">
        <v>56</v>
      </c>
      <c r="D16" s="96">
        <v>100</v>
      </c>
      <c r="E16" s="396">
        <v>1</v>
      </c>
      <c r="F16" s="406"/>
      <c r="G16" s="14"/>
      <c r="H16" s="14"/>
      <c r="I16" s="14"/>
      <c r="J16" s="14"/>
      <c r="K16" s="14"/>
    </row>
    <row r="17" spans="1:11" ht="41.45" customHeight="1">
      <c r="A17" s="404"/>
      <c r="B17" s="10" t="s">
        <v>19</v>
      </c>
      <c r="C17" s="26" t="s">
        <v>56</v>
      </c>
      <c r="D17" s="89">
        <v>100</v>
      </c>
      <c r="E17" s="397"/>
      <c r="F17" s="406"/>
      <c r="G17" s="14"/>
      <c r="H17" s="14"/>
      <c r="I17" s="14"/>
      <c r="J17" s="14"/>
      <c r="K17" s="14"/>
    </row>
    <row r="18" spans="1:11" ht="41.45" customHeight="1">
      <c r="A18" s="403" t="s">
        <v>470</v>
      </c>
      <c r="B18" s="94" t="s">
        <v>20</v>
      </c>
      <c r="C18" s="26" t="s">
        <v>56</v>
      </c>
      <c r="D18" s="130">
        <v>1</v>
      </c>
      <c r="E18" s="396">
        <v>1</v>
      </c>
      <c r="F18" s="91"/>
      <c r="G18" s="14"/>
      <c r="H18" s="14"/>
      <c r="I18" s="14"/>
      <c r="J18" s="14"/>
      <c r="K18" s="14"/>
    </row>
    <row r="19" spans="1:11" ht="41.45" customHeight="1">
      <c r="A19" s="404"/>
      <c r="B19" s="94" t="s">
        <v>19</v>
      </c>
      <c r="C19" s="26" t="s">
        <v>56</v>
      </c>
      <c r="D19" s="89">
        <v>1</v>
      </c>
      <c r="E19" s="397"/>
      <c r="F19" s="91"/>
      <c r="G19" s="14"/>
      <c r="H19" s="14"/>
      <c r="I19" s="14"/>
      <c r="J19" s="14"/>
      <c r="K19" s="14"/>
    </row>
    <row r="20" spans="1:11" ht="39.6" customHeight="1">
      <c r="A20" s="18" t="s">
        <v>39</v>
      </c>
      <c r="B20" s="18" t="s">
        <v>40</v>
      </c>
      <c r="C20" s="32" t="s">
        <v>17</v>
      </c>
      <c r="D20" s="32" t="s">
        <v>17</v>
      </c>
      <c r="E20" s="34">
        <f>(E16+E14+E12+E18)/4</f>
        <v>1</v>
      </c>
      <c r="F20" s="33"/>
      <c r="G20" s="14"/>
      <c r="H20" s="14"/>
      <c r="I20" s="14"/>
      <c r="J20" s="14"/>
      <c r="K20" s="14"/>
    </row>
    <row r="21" spans="1:11" ht="67.5" customHeight="1">
      <c r="A21" s="373" t="s">
        <v>8</v>
      </c>
      <c r="B21" s="15" t="s">
        <v>2</v>
      </c>
      <c r="C21" s="16" t="s">
        <v>3</v>
      </c>
      <c r="D21" s="26">
        <v>4</v>
      </c>
      <c r="E21" s="376">
        <f>D22/D21</f>
        <v>1</v>
      </c>
      <c r="F21" s="371"/>
    </row>
    <row r="22" spans="1:11" ht="25.5">
      <c r="A22" s="375"/>
      <c r="B22" s="15" t="s">
        <v>4</v>
      </c>
      <c r="C22" s="16" t="s">
        <v>3</v>
      </c>
      <c r="D22" s="26">
        <v>4</v>
      </c>
      <c r="E22" s="378"/>
      <c r="F22" s="372"/>
    </row>
    <row r="23" spans="1:11" ht="63.75">
      <c r="A23" s="373" t="s">
        <v>9</v>
      </c>
      <c r="B23" s="4" t="s">
        <v>14</v>
      </c>
      <c r="C23" s="16" t="s">
        <v>10</v>
      </c>
      <c r="D23" s="26">
        <v>6766.1</v>
      </c>
      <c r="E23" s="376">
        <f>(D24/D23)+0</f>
        <v>0.99997044087435882</v>
      </c>
      <c r="F23" s="371"/>
    </row>
    <row r="24" spans="1:11" ht="63.75">
      <c r="A24" s="374"/>
      <c r="B24" s="4" t="s">
        <v>13</v>
      </c>
      <c r="C24" s="16" t="s">
        <v>10</v>
      </c>
      <c r="D24" s="89">
        <v>6765.9</v>
      </c>
      <c r="E24" s="377"/>
      <c r="F24" s="379"/>
    </row>
    <row r="25" spans="1:11" ht="51">
      <c r="A25" s="374"/>
      <c r="B25" s="4" t="s">
        <v>11</v>
      </c>
      <c r="C25" s="16" t="s">
        <v>10</v>
      </c>
      <c r="D25" s="26">
        <v>0</v>
      </c>
      <c r="E25" s="377"/>
      <c r="F25" s="379"/>
    </row>
    <row r="26" spans="1:11" ht="51">
      <c r="A26" s="375"/>
      <c r="B26" s="4" t="s">
        <v>12</v>
      </c>
      <c r="C26" s="16" t="s">
        <v>10</v>
      </c>
      <c r="D26" s="26">
        <v>0</v>
      </c>
      <c r="E26" s="378"/>
      <c r="F26" s="372"/>
    </row>
    <row r="27" spans="1:11" ht="178.5">
      <c r="A27" s="18" t="s">
        <v>15</v>
      </c>
      <c r="B27" s="20" t="s">
        <v>16</v>
      </c>
      <c r="C27" s="16" t="s">
        <v>17</v>
      </c>
      <c r="D27" s="21">
        <f>E21-E23</f>
        <v>2.9559125641176465E-5</v>
      </c>
      <c r="E27" s="27">
        <v>1</v>
      </c>
      <c r="F27" s="22" t="s">
        <v>31</v>
      </c>
    </row>
    <row r="28" spans="1:11" ht="127.5">
      <c r="A28" s="23" t="s">
        <v>29</v>
      </c>
      <c r="B28" s="15" t="s">
        <v>30</v>
      </c>
      <c r="C28" s="16" t="s">
        <v>17</v>
      </c>
      <c r="D28" s="24">
        <f>E20/E27</f>
        <v>1</v>
      </c>
      <c r="E28" s="27" t="s">
        <v>380</v>
      </c>
      <c r="F28" s="22" t="s">
        <v>34</v>
      </c>
    </row>
    <row r="30" spans="1:11">
      <c r="A30" s="3" t="s">
        <v>381</v>
      </c>
      <c r="B30" s="5" t="s">
        <v>42</v>
      </c>
      <c r="D30" s="3" t="s">
        <v>382</v>
      </c>
    </row>
    <row r="31" spans="1:11">
      <c r="B31" s="28" t="s">
        <v>43</v>
      </c>
      <c r="D31" s="28" t="s">
        <v>44</v>
      </c>
    </row>
    <row r="33" spans="1:1">
      <c r="A33" s="3" t="s">
        <v>45</v>
      </c>
    </row>
    <row r="35" spans="1:1">
      <c r="A35" s="3" t="s">
        <v>383</v>
      </c>
    </row>
    <row r="37" spans="1:1">
      <c r="A37" s="3" t="s">
        <v>47</v>
      </c>
    </row>
  </sheetData>
  <mergeCells count="28">
    <mergeCell ref="A18:A19"/>
    <mergeCell ref="E18:E19"/>
    <mergeCell ref="F9:F10"/>
    <mergeCell ref="A11:F11"/>
    <mergeCell ref="A12:A13"/>
    <mergeCell ref="E12:E13"/>
    <mergeCell ref="F12:F17"/>
    <mergeCell ref="A14:A15"/>
    <mergeCell ref="E14:E15"/>
    <mergeCell ref="A16:A17"/>
    <mergeCell ref="E16:E17"/>
    <mergeCell ref="A9:A10"/>
    <mergeCell ref="B9:B10"/>
    <mergeCell ref="C9:C10"/>
    <mergeCell ref="D9:D10"/>
    <mergeCell ref="E9:E10"/>
    <mergeCell ref="B7:E7"/>
    <mergeCell ref="A1:E1"/>
    <mergeCell ref="A2:E2"/>
    <mergeCell ref="B4:E4"/>
    <mergeCell ref="B5:E5"/>
    <mergeCell ref="B6:E6"/>
    <mergeCell ref="A21:A22"/>
    <mergeCell ref="E21:E22"/>
    <mergeCell ref="F21:F22"/>
    <mergeCell ref="A23:A26"/>
    <mergeCell ref="E23:E26"/>
    <mergeCell ref="F23:F26"/>
  </mergeCells>
  <pageMargins left="0.7" right="0.7" top="0.75" bottom="0.75" header="0.3" footer="0.3"/>
  <pageSetup paperSize="9" scale="63" orientation="landscape" r:id="rId1"/>
  <rowBreaks count="1" manualBreakCount="1">
    <brk id="20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75" zoomScaleSheetLayoutView="75" workbookViewId="0">
      <selection activeCell="D32" sqref="D32"/>
    </sheetView>
  </sheetViews>
  <sheetFormatPr defaultRowHeight="18.75"/>
  <cols>
    <col min="1" max="1" width="37.140625" style="3" customWidth="1"/>
    <col min="2" max="2" width="47.28515625" style="5" customWidth="1"/>
    <col min="3" max="3" width="18.7109375" style="6" customWidth="1"/>
    <col min="4" max="4" width="25.85546875" style="3" customWidth="1"/>
    <col min="5" max="5" width="29.7109375" style="8" customWidth="1"/>
    <col min="6" max="6" width="30.85546875" style="2" customWidth="1"/>
    <col min="7" max="12" width="9.140625" style="2"/>
    <col min="13" max="13" width="9.140625" style="1"/>
  </cols>
  <sheetData>
    <row r="1" spans="1:16" ht="32.450000000000003" customHeight="1">
      <c r="A1" s="398" t="s">
        <v>23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399" t="s">
        <v>403</v>
      </c>
      <c r="B2" s="399"/>
      <c r="C2" s="399"/>
      <c r="D2" s="399"/>
      <c r="E2" s="399"/>
    </row>
    <row r="3" spans="1:16">
      <c r="A3" s="400"/>
      <c r="B3" s="400"/>
      <c r="C3" s="400"/>
      <c r="D3" s="400"/>
      <c r="E3" s="400"/>
    </row>
    <row r="4" spans="1:16">
      <c r="A4" s="12" t="s">
        <v>41</v>
      </c>
      <c r="B4" s="402" t="s">
        <v>67</v>
      </c>
      <c r="C4" s="402"/>
      <c r="D4" s="402"/>
      <c r="E4" s="402"/>
    </row>
    <row r="5" spans="1:16" ht="38.25" customHeight="1">
      <c r="A5" s="12" t="s">
        <v>24</v>
      </c>
      <c r="B5" s="401" t="s">
        <v>402</v>
      </c>
      <c r="C5" s="401"/>
      <c r="D5" s="401"/>
      <c r="E5" s="401"/>
    </row>
    <row r="6" spans="1:16" ht="37.5" customHeight="1">
      <c r="A6" s="12" t="s">
        <v>25</v>
      </c>
      <c r="B6" s="401" t="s">
        <v>401</v>
      </c>
      <c r="C6" s="401"/>
      <c r="D6" s="401"/>
      <c r="E6" s="401"/>
    </row>
    <row r="7" spans="1:16" ht="36.75" customHeight="1">
      <c r="A7" s="12"/>
      <c r="B7" s="401" t="s">
        <v>400</v>
      </c>
      <c r="C7" s="401"/>
      <c r="D7" s="401"/>
      <c r="E7" s="401"/>
    </row>
    <row r="8" spans="1:16" ht="19.5" customHeight="1">
      <c r="A8" s="12"/>
      <c r="B8" s="401" t="s">
        <v>399</v>
      </c>
      <c r="C8" s="401"/>
      <c r="D8" s="401"/>
      <c r="E8" s="401"/>
    </row>
    <row r="9" spans="1:16" ht="39" customHeight="1">
      <c r="A9" s="12"/>
      <c r="B9" s="401" t="s">
        <v>398</v>
      </c>
      <c r="C9" s="401"/>
      <c r="D9" s="401"/>
      <c r="E9" s="401"/>
    </row>
    <row r="10" spans="1:16" ht="37.5">
      <c r="A10" s="12" t="s">
        <v>49</v>
      </c>
      <c r="B10" s="402">
        <v>9.6000000000000002E-2</v>
      </c>
      <c r="C10" s="402"/>
      <c r="D10" s="402"/>
      <c r="E10" s="402"/>
    </row>
    <row r="11" spans="1:16" ht="26.25" customHeight="1">
      <c r="A11" s="382" t="s">
        <v>5</v>
      </c>
      <c r="B11" s="380" t="s">
        <v>6</v>
      </c>
      <c r="C11" s="382" t="s">
        <v>1</v>
      </c>
      <c r="D11" s="383" t="s">
        <v>0</v>
      </c>
      <c r="E11" s="385" t="s">
        <v>7</v>
      </c>
      <c r="F11" s="389" t="s">
        <v>26</v>
      </c>
      <c r="G11" s="13"/>
      <c r="H11" s="13"/>
      <c r="I11" s="13"/>
      <c r="J11" s="13"/>
      <c r="K11" s="13"/>
    </row>
    <row r="12" spans="1:16" ht="34.9" customHeight="1">
      <c r="A12" s="382"/>
      <c r="B12" s="381"/>
      <c r="C12" s="382"/>
      <c r="D12" s="384"/>
      <c r="E12" s="386"/>
      <c r="F12" s="390"/>
      <c r="G12" s="13"/>
      <c r="H12" s="13"/>
      <c r="I12" s="13"/>
      <c r="J12" s="13"/>
      <c r="K12" s="13"/>
    </row>
    <row r="13" spans="1:16" ht="25.9" customHeight="1">
      <c r="A13" s="391" t="s">
        <v>18</v>
      </c>
      <c r="B13" s="392"/>
      <c r="C13" s="392"/>
      <c r="D13" s="392"/>
      <c r="E13" s="392"/>
      <c r="F13" s="393"/>
      <c r="G13" s="14"/>
      <c r="H13" s="14"/>
      <c r="I13" s="14"/>
      <c r="J13" s="14"/>
      <c r="K13" s="14"/>
    </row>
    <row r="14" spans="1:16" ht="60" customHeight="1">
      <c r="A14" s="387" t="s">
        <v>397</v>
      </c>
      <c r="B14" s="17" t="s">
        <v>20</v>
      </c>
      <c r="C14" s="25" t="s">
        <v>56</v>
      </c>
      <c r="D14" s="25">
        <v>100</v>
      </c>
      <c r="E14" s="396">
        <v>1</v>
      </c>
      <c r="F14" s="409" t="s">
        <v>32</v>
      </c>
      <c r="G14" s="14"/>
      <c r="H14" s="14"/>
      <c r="I14" s="14"/>
      <c r="J14" s="14"/>
      <c r="K14" s="14"/>
    </row>
    <row r="15" spans="1:16" ht="57.75" customHeight="1">
      <c r="A15" s="388"/>
      <c r="B15" s="17" t="s">
        <v>19</v>
      </c>
      <c r="C15" s="25" t="s">
        <v>56</v>
      </c>
      <c r="D15" s="26">
        <v>100</v>
      </c>
      <c r="E15" s="397"/>
      <c r="F15" s="410"/>
      <c r="G15" s="14"/>
      <c r="H15" s="14"/>
      <c r="I15" s="14"/>
      <c r="J15" s="14"/>
      <c r="K15" s="14"/>
    </row>
    <row r="16" spans="1:16" ht="47.45" customHeight="1">
      <c r="A16" s="387" t="s">
        <v>396</v>
      </c>
      <c r="B16" s="17" t="s">
        <v>20</v>
      </c>
      <c r="C16" s="25" t="s">
        <v>56</v>
      </c>
      <c r="D16" s="25">
        <v>100</v>
      </c>
      <c r="E16" s="396">
        <v>1</v>
      </c>
      <c r="F16" s="410"/>
      <c r="G16" s="14"/>
      <c r="H16" s="14"/>
      <c r="I16" s="14"/>
      <c r="J16" s="14"/>
      <c r="K16" s="14"/>
      <c r="L16"/>
      <c r="M16"/>
    </row>
    <row r="17" spans="1:13" ht="55.5" customHeight="1">
      <c r="A17" s="388"/>
      <c r="B17" s="17" t="s">
        <v>19</v>
      </c>
      <c r="C17" s="25" t="s">
        <v>56</v>
      </c>
      <c r="D17" s="26">
        <v>100</v>
      </c>
      <c r="E17" s="397"/>
      <c r="F17" s="410"/>
      <c r="G17" s="14"/>
      <c r="H17" s="14"/>
      <c r="I17" s="14"/>
      <c r="J17" s="14"/>
      <c r="K17" s="14"/>
      <c r="L17"/>
      <c r="M17"/>
    </row>
    <row r="18" spans="1:13" ht="38.25">
      <c r="A18" s="387" t="s">
        <v>395</v>
      </c>
      <c r="B18" s="17" t="s">
        <v>20</v>
      </c>
      <c r="C18" s="25" t="s">
        <v>56</v>
      </c>
      <c r="D18" s="25">
        <v>100</v>
      </c>
      <c r="E18" s="396">
        <v>1</v>
      </c>
      <c r="F18" s="410"/>
      <c r="G18" s="14"/>
      <c r="H18" s="14"/>
      <c r="I18" s="14"/>
      <c r="J18" s="14"/>
      <c r="K18" s="14"/>
      <c r="L18"/>
      <c r="M18"/>
    </row>
    <row r="19" spans="1:13" ht="121.5" customHeight="1">
      <c r="A19" s="388"/>
      <c r="B19" s="17" t="s">
        <v>19</v>
      </c>
      <c r="C19" s="25" t="s">
        <v>56</v>
      </c>
      <c r="D19" s="26">
        <v>100</v>
      </c>
      <c r="E19" s="397"/>
      <c r="F19" s="411"/>
      <c r="G19" s="14"/>
      <c r="H19" s="14"/>
      <c r="I19" s="14"/>
      <c r="J19" s="14"/>
      <c r="K19" s="14"/>
      <c r="L19"/>
      <c r="M19"/>
    </row>
    <row r="20" spans="1:13" ht="41.45" customHeight="1">
      <c r="A20" s="387" t="s">
        <v>394</v>
      </c>
      <c r="B20" s="17" t="s">
        <v>20</v>
      </c>
      <c r="C20" s="25" t="s">
        <v>56</v>
      </c>
      <c r="D20" s="26">
        <v>100</v>
      </c>
      <c r="E20" s="396">
        <v>1</v>
      </c>
      <c r="F20" s="62"/>
      <c r="G20" s="14"/>
      <c r="H20" s="14"/>
      <c r="I20" s="14"/>
      <c r="J20" s="14"/>
      <c r="K20" s="14"/>
      <c r="L20"/>
      <c r="M20"/>
    </row>
    <row r="21" spans="1:13" ht="103.5" customHeight="1">
      <c r="A21" s="388"/>
      <c r="B21" s="17" t="s">
        <v>19</v>
      </c>
      <c r="C21" s="25" t="s">
        <v>56</v>
      </c>
      <c r="D21" s="26">
        <v>100</v>
      </c>
      <c r="E21" s="397"/>
      <c r="F21" s="62"/>
      <c r="G21" s="14"/>
      <c r="H21" s="14"/>
      <c r="I21" s="14"/>
      <c r="J21" s="14"/>
      <c r="K21" s="14"/>
      <c r="L21"/>
      <c r="M21"/>
    </row>
    <row r="22" spans="1:13" ht="39.6" customHeight="1">
      <c r="A22" s="18" t="s">
        <v>21</v>
      </c>
      <c r="B22" s="15" t="s">
        <v>33</v>
      </c>
      <c r="C22" s="16" t="s">
        <v>17</v>
      </c>
      <c r="D22" s="16" t="s">
        <v>17</v>
      </c>
      <c r="E22" s="34">
        <f>(E18+E16+E14+E20)/4</f>
        <v>1</v>
      </c>
      <c r="F22" s="19"/>
      <c r="G22" s="14"/>
      <c r="H22" s="14"/>
      <c r="I22" s="14"/>
      <c r="J22" s="14"/>
      <c r="K22" s="14"/>
      <c r="L22"/>
      <c r="M22"/>
    </row>
    <row r="23" spans="1:13" ht="33.6" customHeight="1">
      <c r="A23" s="373" t="s">
        <v>8</v>
      </c>
      <c r="B23" s="15" t="s">
        <v>2</v>
      </c>
      <c r="C23" s="16" t="s">
        <v>3</v>
      </c>
      <c r="D23" s="26">
        <v>4</v>
      </c>
      <c r="E23" s="376">
        <f>D24/D23</f>
        <v>1</v>
      </c>
      <c r="F23" s="371"/>
      <c r="L23"/>
      <c r="M23"/>
    </row>
    <row r="24" spans="1:13" ht="25.5">
      <c r="A24" s="375"/>
      <c r="B24" s="15" t="s">
        <v>4</v>
      </c>
      <c r="C24" s="16" t="s">
        <v>3</v>
      </c>
      <c r="D24" s="26">
        <v>4</v>
      </c>
      <c r="E24" s="378"/>
      <c r="F24" s="372"/>
      <c r="L24"/>
      <c r="M24"/>
    </row>
    <row r="25" spans="1:13" ht="63.75">
      <c r="A25" s="373" t="s">
        <v>9</v>
      </c>
      <c r="B25" s="4" t="s">
        <v>14</v>
      </c>
      <c r="C25" s="16" t="s">
        <v>10</v>
      </c>
      <c r="D25" s="26">
        <v>5545.9</v>
      </c>
      <c r="E25" s="376">
        <v>1</v>
      </c>
      <c r="F25" s="371"/>
      <c r="L25"/>
      <c r="M25"/>
    </row>
    <row r="26" spans="1:13" ht="63.75">
      <c r="A26" s="374"/>
      <c r="B26" s="4" t="s">
        <v>13</v>
      </c>
      <c r="C26" s="16" t="s">
        <v>10</v>
      </c>
      <c r="D26" s="89">
        <v>5545.9</v>
      </c>
      <c r="E26" s="377"/>
      <c r="F26" s="379"/>
      <c r="L26"/>
      <c r="M26"/>
    </row>
    <row r="27" spans="1:13" ht="51">
      <c r="A27" s="374"/>
      <c r="B27" s="4" t="s">
        <v>11</v>
      </c>
      <c r="C27" s="16" t="s">
        <v>10</v>
      </c>
      <c r="D27" s="26">
        <v>0</v>
      </c>
      <c r="E27" s="377"/>
      <c r="F27" s="379"/>
      <c r="L27"/>
      <c r="M27"/>
    </row>
    <row r="28" spans="1:13" ht="51">
      <c r="A28" s="375"/>
      <c r="B28" s="4" t="s">
        <v>12</v>
      </c>
      <c r="C28" s="16" t="s">
        <v>10</v>
      </c>
      <c r="D28" s="26">
        <v>0</v>
      </c>
      <c r="E28" s="378"/>
      <c r="F28" s="372"/>
      <c r="L28"/>
      <c r="M28"/>
    </row>
    <row r="29" spans="1:13" ht="202.15" customHeight="1">
      <c r="A29" s="18" t="s">
        <v>15</v>
      </c>
      <c r="B29" s="20" t="s">
        <v>16</v>
      </c>
      <c r="C29" s="16" t="s">
        <v>17</v>
      </c>
      <c r="D29" s="21">
        <f>E23-E25</f>
        <v>0</v>
      </c>
      <c r="E29" s="27">
        <v>1</v>
      </c>
      <c r="F29" s="22" t="s">
        <v>31</v>
      </c>
      <c r="L29"/>
      <c r="M29"/>
    </row>
    <row r="30" spans="1:13" ht="147.6" customHeight="1">
      <c r="A30" s="23" t="s">
        <v>29</v>
      </c>
      <c r="B30" s="15" t="s">
        <v>30</v>
      </c>
      <c r="C30" s="16" t="s">
        <v>17</v>
      </c>
      <c r="D30" s="24">
        <v>1</v>
      </c>
      <c r="E30" s="27" t="s">
        <v>380</v>
      </c>
      <c r="F30" s="22" t="s">
        <v>34</v>
      </c>
      <c r="L30"/>
      <c r="M30"/>
    </row>
    <row r="32" spans="1:13" ht="22.15" customHeight="1">
      <c r="A32" s="3" t="s">
        <v>393</v>
      </c>
      <c r="B32" s="5" t="s">
        <v>42</v>
      </c>
      <c r="D32" s="3" t="s">
        <v>382</v>
      </c>
      <c r="L32"/>
      <c r="M32"/>
    </row>
    <row r="33" spans="1:13">
      <c r="B33" s="28" t="s">
        <v>43</v>
      </c>
      <c r="D33" s="28" t="s">
        <v>44</v>
      </c>
      <c r="L33"/>
      <c r="M33"/>
    </row>
    <row r="35" spans="1:13">
      <c r="A35" s="3" t="s">
        <v>45</v>
      </c>
      <c r="C35"/>
      <c r="D35"/>
      <c r="E35"/>
      <c r="F35"/>
      <c r="G35"/>
      <c r="H35"/>
      <c r="I35"/>
      <c r="J35"/>
      <c r="K35"/>
      <c r="L35"/>
      <c r="M35"/>
    </row>
    <row r="37" spans="1:13">
      <c r="A37" s="3" t="s">
        <v>392</v>
      </c>
      <c r="C37"/>
      <c r="D37"/>
      <c r="E37"/>
      <c r="F37"/>
      <c r="G37"/>
      <c r="H37"/>
      <c r="I37"/>
      <c r="J37"/>
      <c r="K37"/>
      <c r="L37"/>
      <c r="M37"/>
    </row>
    <row r="39" spans="1:13">
      <c r="A39" s="3" t="s">
        <v>47</v>
      </c>
      <c r="C39"/>
      <c r="D39"/>
      <c r="E39"/>
      <c r="F39"/>
      <c r="G39"/>
      <c r="H39"/>
      <c r="I39"/>
      <c r="J39"/>
      <c r="K39"/>
      <c r="L39"/>
      <c r="M39"/>
    </row>
  </sheetData>
  <mergeCells count="32">
    <mergeCell ref="A1:E1"/>
    <mergeCell ref="A23:A24"/>
    <mergeCell ref="E23:E24"/>
    <mergeCell ref="A25:A28"/>
    <mergeCell ref="E25:E28"/>
    <mergeCell ref="A11:A12"/>
    <mergeCell ref="B11:B12"/>
    <mergeCell ref="C11:C12"/>
    <mergeCell ref="D11:D12"/>
    <mergeCell ref="B10:E10"/>
    <mergeCell ref="B4:E4"/>
    <mergeCell ref="B8:E8"/>
    <mergeCell ref="B9:E9"/>
    <mergeCell ref="A2:E2"/>
    <mergeCell ref="A3:E3"/>
    <mergeCell ref="B5:E5"/>
    <mergeCell ref="B6:E6"/>
    <mergeCell ref="B7:E7"/>
    <mergeCell ref="F25:F28"/>
    <mergeCell ref="A16:A17"/>
    <mergeCell ref="A18:A19"/>
    <mergeCell ref="E14:E15"/>
    <mergeCell ref="E16:E17"/>
    <mergeCell ref="E18:E19"/>
    <mergeCell ref="F14:F19"/>
    <mergeCell ref="F11:F12"/>
    <mergeCell ref="F23:F24"/>
    <mergeCell ref="A13:F13"/>
    <mergeCell ref="A14:A15"/>
    <mergeCell ref="E11:E12"/>
    <mergeCell ref="A20:A21"/>
    <mergeCell ref="E20:E21"/>
  </mergeCells>
  <pageMargins left="0.7" right="0.7" top="0.75" bottom="0.75" header="0.3" footer="0.3"/>
  <pageSetup paperSize="9" scale="6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75" zoomScaleSheetLayoutView="75" workbookViewId="0">
      <selection activeCell="D13" sqref="D13"/>
    </sheetView>
  </sheetViews>
  <sheetFormatPr defaultRowHeight="18.75"/>
  <cols>
    <col min="1" max="1" width="37.140625" style="3" customWidth="1"/>
    <col min="2" max="2" width="47.28515625" style="5" customWidth="1"/>
    <col min="3" max="3" width="18.7109375" style="6" customWidth="1"/>
    <col min="4" max="4" width="25.85546875" style="3" customWidth="1"/>
    <col min="5" max="5" width="29.7109375" style="8" customWidth="1"/>
    <col min="6" max="6" width="30.85546875" style="2" customWidth="1"/>
    <col min="7" max="12" width="9.140625" style="2"/>
    <col min="13" max="13" width="9.140625" style="1"/>
  </cols>
  <sheetData>
    <row r="1" spans="1:16" ht="32.450000000000003" customHeight="1">
      <c r="A1" s="398" t="s">
        <v>23</v>
      </c>
      <c r="B1" s="398"/>
      <c r="C1" s="398"/>
      <c r="D1" s="398"/>
      <c r="E1" s="39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399" t="s">
        <v>50</v>
      </c>
      <c r="B2" s="399"/>
      <c r="C2" s="399"/>
      <c r="D2" s="399"/>
      <c r="E2" s="399"/>
    </row>
    <row r="3" spans="1:16">
      <c r="A3" s="400"/>
      <c r="B3" s="400"/>
      <c r="C3" s="400"/>
      <c r="D3" s="400"/>
      <c r="E3" s="400"/>
    </row>
    <row r="4" spans="1:16" ht="39" customHeight="1">
      <c r="A4" s="12" t="s">
        <v>41</v>
      </c>
      <c r="B4" s="401" t="s">
        <v>51</v>
      </c>
      <c r="C4" s="401"/>
      <c r="D4" s="401"/>
      <c r="E4" s="401"/>
    </row>
    <row r="5" spans="1:16" ht="36.75" customHeight="1">
      <c r="A5" s="12" t="s">
        <v>24</v>
      </c>
      <c r="B5" s="401" t="s">
        <v>52</v>
      </c>
      <c r="C5" s="401"/>
      <c r="D5" s="401"/>
      <c r="E5" s="401"/>
    </row>
    <row r="6" spans="1:16" ht="39" customHeight="1">
      <c r="A6" s="12" t="s">
        <v>25</v>
      </c>
      <c r="B6" s="407" t="s">
        <v>53</v>
      </c>
      <c r="C6" s="407"/>
      <c r="D6" s="407"/>
      <c r="E6" s="407"/>
    </row>
    <row r="7" spans="1:16" ht="37.5" customHeight="1">
      <c r="A7" s="12"/>
      <c r="B7" s="401" t="s">
        <v>54</v>
      </c>
      <c r="C7" s="401"/>
      <c r="D7" s="401"/>
      <c r="E7" s="401"/>
    </row>
    <row r="8" spans="1:16" ht="37.5">
      <c r="A8" s="12" t="s">
        <v>49</v>
      </c>
      <c r="B8" s="401">
        <v>6.8000000000000005E-2</v>
      </c>
      <c r="C8" s="401"/>
      <c r="D8" s="401"/>
      <c r="E8" s="401"/>
    </row>
    <row r="9" spans="1:16" ht="26.25" customHeight="1">
      <c r="A9" s="382" t="s">
        <v>5</v>
      </c>
      <c r="B9" s="380" t="s">
        <v>6</v>
      </c>
      <c r="C9" s="382" t="s">
        <v>1</v>
      </c>
      <c r="D9" s="383" t="s">
        <v>0</v>
      </c>
      <c r="E9" s="385" t="s">
        <v>7</v>
      </c>
      <c r="F9" s="389" t="s">
        <v>26</v>
      </c>
      <c r="G9" s="13"/>
      <c r="H9" s="13"/>
      <c r="I9" s="13"/>
      <c r="J9" s="13"/>
      <c r="K9" s="13"/>
    </row>
    <row r="10" spans="1:16" ht="34.9" customHeight="1">
      <c r="A10" s="382"/>
      <c r="B10" s="381"/>
      <c r="C10" s="382"/>
      <c r="D10" s="384"/>
      <c r="E10" s="386"/>
      <c r="F10" s="390"/>
      <c r="G10" s="13"/>
      <c r="H10" s="13"/>
      <c r="I10" s="13"/>
      <c r="J10" s="13"/>
      <c r="K10" s="13"/>
    </row>
    <row r="11" spans="1:16" ht="25.9" customHeight="1">
      <c r="A11" s="391" t="s">
        <v>18</v>
      </c>
      <c r="B11" s="392"/>
      <c r="C11" s="392"/>
      <c r="D11" s="392"/>
      <c r="E11" s="392"/>
      <c r="F11" s="393"/>
      <c r="G11" s="14"/>
      <c r="H11" s="14"/>
      <c r="I11" s="14"/>
      <c r="J11" s="14"/>
      <c r="K11" s="14"/>
    </row>
    <row r="12" spans="1:16" ht="60" customHeight="1">
      <c r="A12" s="387" t="s">
        <v>55</v>
      </c>
      <c r="B12" s="17" t="s">
        <v>20</v>
      </c>
      <c r="C12" s="25" t="s">
        <v>56</v>
      </c>
      <c r="D12" s="25">
        <v>28.5</v>
      </c>
      <c r="E12" s="396">
        <v>1</v>
      </c>
      <c r="F12" s="423" t="s">
        <v>32</v>
      </c>
      <c r="G12" s="14"/>
      <c r="H12" s="14"/>
      <c r="I12" s="14"/>
      <c r="J12" s="14"/>
      <c r="K12" s="14"/>
    </row>
    <row r="13" spans="1:16" ht="54.75" customHeight="1">
      <c r="A13" s="388"/>
      <c r="B13" s="17" t="s">
        <v>19</v>
      </c>
      <c r="C13" s="26" t="s">
        <v>56</v>
      </c>
      <c r="D13" s="89">
        <v>29</v>
      </c>
      <c r="E13" s="397"/>
      <c r="F13" s="424"/>
      <c r="G13" s="14"/>
      <c r="H13" s="14"/>
      <c r="I13" s="14"/>
      <c r="J13" s="14"/>
      <c r="K13" s="14"/>
    </row>
    <row r="14" spans="1:16" ht="47.45" customHeight="1">
      <c r="A14" s="387" t="s">
        <v>477</v>
      </c>
      <c r="B14" s="17" t="s">
        <v>20</v>
      </c>
      <c r="C14" s="25" t="s">
        <v>56</v>
      </c>
      <c r="D14" s="25">
        <v>9.5</v>
      </c>
      <c r="E14" s="396">
        <v>1.03</v>
      </c>
      <c r="F14" s="424"/>
      <c r="G14" s="14"/>
      <c r="H14" s="14"/>
      <c r="I14" s="14"/>
      <c r="J14" s="14"/>
      <c r="K14" s="14"/>
    </row>
    <row r="15" spans="1:16" ht="93.75" customHeight="1">
      <c r="A15" s="388"/>
      <c r="B15" s="17" t="s">
        <v>19</v>
      </c>
      <c r="C15" s="26" t="s">
        <v>56</v>
      </c>
      <c r="D15" s="89">
        <v>9.5</v>
      </c>
      <c r="E15" s="397"/>
      <c r="F15" s="425"/>
      <c r="G15" s="14"/>
      <c r="H15" s="14"/>
      <c r="I15" s="14"/>
      <c r="J15" s="14"/>
      <c r="K15" s="14"/>
    </row>
    <row r="16" spans="1:16" ht="93.75" customHeight="1">
      <c r="A16" s="387" t="s">
        <v>478</v>
      </c>
      <c r="B16" s="17" t="s">
        <v>20</v>
      </c>
      <c r="C16" s="25" t="s">
        <v>56</v>
      </c>
      <c r="D16" s="25">
        <v>45</v>
      </c>
      <c r="E16" s="396">
        <v>1.03</v>
      </c>
      <c r="F16" s="92"/>
      <c r="G16" s="14"/>
      <c r="H16" s="14"/>
      <c r="I16" s="14"/>
      <c r="J16" s="14"/>
      <c r="K16" s="14"/>
    </row>
    <row r="17" spans="1:11" ht="93.75" customHeight="1">
      <c r="A17" s="388"/>
      <c r="B17" s="17" t="s">
        <v>19</v>
      </c>
      <c r="C17" s="26" t="s">
        <v>56</v>
      </c>
      <c r="D17" s="89">
        <v>45</v>
      </c>
      <c r="E17" s="397"/>
      <c r="F17" s="92"/>
      <c r="G17" s="14"/>
      <c r="H17" s="14"/>
      <c r="I17" s="14"/>
      <c r="J17" s="14"/>
      <c r="K17" s="14"/>
    </row>
    <row r="18" spans="1:11" ht="39.6" customHeight="1">
      <c r="A18" s="18" t="s">
        <v>21</v>
      </c>
      <c r="B18" s="15" t="s">
        <v>33</v>
      </c>
      <c r="C18" s="16" t="s">
        <v>17</v>
      </c>
      <c r="D18" s="16" t="s">
        <v>17</v>
      </c>
      <c r="E18" s="34">
        <f>(E12+E14+E16)/3</f>
        <v>1.0200000000000002</v>
      </c>
      <c r="F18" s="19"/>
      <c r="G18" s="14"/>
      <c r="H18" s="14"/>
      <c r="I18" s="14"/>
      <c r="J18" s="14"/>
      <c r="K18" s="14"/>
    </row>
    <row r="19" spans="1:11" ht="33.6" customHeight="1">
      <c r="A19" s="373" t="s">
        <v>8</v>
      </c>
      <c r="B19" s="15" t="s">
        <v>2</v>
      </c>
      <c r="C19" s="16" t="s">
        <v>3</v>
      </c>
      <c r="D19" s="26">
        <v>1</v>
      </c>
      <c r="E19" s="376">
        <f>D20/D19</f>
        <v>1</v>
      </c>
      <c r="F19" s="371"/>
    </row>
    <row r="20" spans="1:11" ht="25.5">
      <c r="A20" s="375"/>
      <c r="B20" s="15" t="s">
        <v>4</v>
      </c>
      <c r="C20" s="16" t="s">
        <v>3</v>
      </c>
      <c r="D20" s="26">
        <v>1</v>
      </c>
      <c r="E20" s="378"/>
      <c r="F20" s="372"/>
    </row>
    <row r="21" spans="1:11" ht="63.75">
      <c r="A21" s="373" t="s">
        <v>9</v>
      </c>
      <c r="B21" s="4" t="s">
        <v>14</v>
      </c>
      <c r="C21" s="16" t="s">
        <v>10</v>
      </c>
      <c r="D21" s="26">
        <v>34.299999999999997</v>
      </c>
      <c r="E21" s="376">
        <f>(D22/D21)+0</f>
        <v>1</v>
      </c>
      <c r="F21" s="371"/>
    </row>
    <row r="22" spans="1:11" ht="63.75">
      <c r="A22" s="374"/>
      <c r="B22" s="4" t="s">
        <v>13</v>
      </c>
      <c r="C22" s="16" t="s">
        <v>10</v>
      </c>
      <c r="D22" s="89">
        <v>34.299999999999997</v>
      </c>
      <c r="E22" s="377"/>
      <c r="F22" s="379"/>
    </row>
    <row r="23" spans="1:11" ht="51">
      <c r="A23" s="374"/>
      <c r="B23" s="4" t="s">
        <v>11</v>
      </c>
      <c r="C23" s="16" t="s">
        <v>10</v>
      </c>
      <c r="D23" s="26">
        <v>0</v>
      </c>
      <c r="E23" s="377"/>
      <c r="F23" s="379"/>
    </row>
    <row r="24" spans="1:11" ht="51">
      <c r="A24" s="375"/>
      <c r="B24" s="4" t="s">
        <v>12</v>
      </c>
      <c r="C24" s="16" t="s">
        <v>10</v>
      </c>
      <c r="D24" s="26">
        <v>0</v>
      </c>
      <c r="E24" s="378"/>
      <c r="F24" s="372"/>
    </row>
    <row r="25" spans="1:11" ht="202.15" customHeight="1">
      <c r="A25" s="18" t="s">
        <v>15</v>
      </c>
      <c r="B25" s="20" t="s">
        <v>16</v>
      </c>
      <c r="C25" s="16" t="s">
        <v>17</v>
      </c>
      <c r="D25" s="21">
        <f>E19-E21</f>
        <v>0</v>
      </c>
      <c r="E25" s="27">
        <v>1</v>
      </c>
      <c r="F25" s="22" t="s">
        <v>31</v>
      </c>
    </row>
    <row r="26" spans="1:11" ht="147.6" customHeight="1">
      <c r="A26" s="23" t="s">
        <v>29</v>
      </c>
      <c r="B26" s="15" t="s">
        <v>30</v>
      </c>
      <c r="C26" s="16" t="s">
        <v>17</v>
      </c>
      <c r="D26" s="24">
        <f>E18/E25</f>
        <v>1.0200000000000002</v>
      </c>
      <c r="E26" s="27" t="s">
        <v>380</v>
      </c>
      <c r="F26" s="22" t="s">
        <v>34</v>
      </c>
    </row>
    <row r="28" spans="1:11" ht="22.15" customHeight="1">
      <c r="A28" s="3" t="s">
        <v>381</v>
      </c>
      <c r="B28" s="5" t="s">
        <v>42</v>
      </c>
      <c r="D28" s="3" t="s">
        <v>382</v>
      </c>
    </row>
    <row r="29" spans="1:11">
      <c r="B29" s="28" t="s">
        <v>43</v>
      </c>
      <c r="D29" s="28" t="s">
        <v>44</v>
      </c>
    </row>
    <row r="31" spans="1:11">
      <c r="A31" s="3" t="s">
        <v>45</v>
      </c>
      <c r="B31" s="5" t="s">
        <v>391</v>
      </c>
    </row>
    <row r="33" spans="1:1">
      <c r="A33" s="3" t="s">
        <v>383</v>
      </c>
    </row>
    <row r="35" spans="1:1">
      <c r="A35" s="3" t="s">
        <v>47</v>
      </c>
    </row>
  </sheetData>
  <mergeCells count="28">
    <mergeCell ref="A21:A24"/>
    <mergeCell ref="E21:E24"/>
    <mergeCell ref="F21:F24"/>
    <mergeCell ref="F9:F10"/>
    <mergeCell ref="A11:F11"/>
    <mergeCell ref="A12:A13"/>
    <mergeCell ref="E12:E13"/>
    <mergeCell ref="F12:F15"/>
    <mergeCell ref="A14:A15"/>
    <mergeCell ref="E14:E15"/>
    <mergeCell ref="A16:A17"/>
    <mergeCell ref="E16:E17"/>
    <mergeCell ref="A19:A20"/>
    <mergeCell ref="E19:E20"/>
    <mergeCell ref="F19:F20"/>
    <mergeCell ref="B7:E7"/>
    <mergeCell ref="B8:E8"/>
    <mergeCell ref="A9:A10"/>
    <mergeCell ref="B9:B10"/>
    <mergeCell ref="C9:C10"/>
    <mergeCell ref="D9:D10"/>
    <mergeCell ref="E9:E10"/>
    <mergeCell ref="B6:E6"/>
    <mergeCell ref="A1:E1"/>
    <mergeCell ref="A2:E2"/>
    <mergeCell ref="A3:E3"/>
    <mergeCell ref="B4:E4"/>
    <mergeCell ref="B5:E5"/>
  </mergeCells>
  <pageMargins left="0.7" right="0.7" top="0.75" bottom="0.75" header="0.3" footer="0.3"/>
  <pageSetup paperSize="9" scale="62" orientation="landscape" horizontalDpi="180" verticalDpi="180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Прил 1</vt:lpstr>
      <vt:lpstr>Прил 2</vt:lpstr>
      <vt:lpstr>Подпрограмма 1  </vt:lpstr>
      <vt:lpstr>Подпрограмма 2</vt:lpstr>
      <vt:lpstr>Подпрограмма 3</vt:lpstr>
      <vt:lpstr>Подпрограмма 4</vt:lpstr>
      <vt:lpstr>Подпрограмма 5</vt:lpstr>
      <vt:lpstr>Подпрограмма 6</vt:lpstr>
      <vt:lpstr>Подпрограмма 8</vt:lpstr>
      <vt:lpstr>Подпрограмма 7.</vt:lpstr>
      <vt:lpstr>Подпрограмма 9 </vt:lpstr>
      <vt:lpstr>Подпрограмма 10</vt:lpstr>
      <vt:lpstr>Подпрограмма 11</vt:lpstr>
      <vt:lpstr>'Подпрограмма 2'!Область_печати</vt:lpstr>
      <vt:lpstr>'Подпрограмма 4'!Область_печати</vt:lpstr>
      <vt:lpstr>'Подпрограмма 6'!Область_печати</vt:lpstr>
      <vt:lpstr>'Подпрограмма 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2018-03-30T12:06:27Z</dcterms:modified>
</cp:coreProperties>
</file>